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білка" sheetId="8" r:id="rId1"/>
  </sheets>
  <externalReferences>
    <externalReference r:id="rId2"/>
  </externalReferences>
  <definedNames>
    <definedName name="_ftn1" localSheetId="0">білка!#REF!</definedName>
    <definedName name="_ftnref1" localSheetId="0">білка!#REF!</definedName>
    <definedName name="_GoBack" localSheetId="0">білка!#REF!</definedName>
    <definedName name="_xlnm.Print_Area" localSheetId="0">білка!$A$1:$AB$518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8" i="8" l="1"/>
  <c r="J91" i="8"/>
  <c r="K91" i="8"/>
  <c r="L91" i="8"/>
  <c r="I91" i="8"/>
  <c r="I494" i="8"/>
  <c r="J95" i="8"/>
  <c r="K95" i="8"/>
  <c r="L95" i="8"/>
  <c r="I95" i="8"/>
  <c r="J84" i="8"/>
  <c r="K84" i="8"/>
  <c r="L84" i="8"/>
  <c r="I84" i="8"/>
  <c r="J72" i="8"/>
  <c r="K72" i="8"/>
  <c r="L72" i="8"/>
  <c r="I72" i="8"/>
  <c r="J17" i="8"/>
  <c r="K17" i="8"/>
  <c r="L17" i="8"/>
  <c r="I17" i="8"/>
  <c r="K94" i="8"/>
  <c r="L94" i="8" s="1"/>
  <c r="J94" i="8"/>
  <c r="I94" i="8"/>
  <c r="C94" i="8"/>
  <c r="K88" i="8"/>
  <c r="L88" i="8"/>
  <c r="I90" i="8"/>
  <c r="J90" i="8"/>
  <c r="J89" i="8"/>
  <c r="J88" i="8" s="1"/>
  <c r="I89" i="8"/>
  <c r="I88" i="8" s="1"/>
  <c r="C90" i="8"/>
  <c r="C89" i="8"/>
  <c r="I86" i="8"/>
  <c r="J86" i="8"/>
  <c r="J85" i="8"/>
  <c r="I85" i="8"/>
  <c r="C64" i="8"/>
  <c r="C65" i="8"/>
  <c r="C66" i="8"/>
  <c r="C60" i="8"/>
  <c r="C61" i="8"/>
  <c r="C62" i="8"/>
  <c r="C63" i="8"/>
  <c r="C51" i="8"/>
  <c r="C52" i="8"/>
  <c r="C53" i="8"/>
  <c r="C54" i="8"/>
  <c r="C55" i="8"/>
  <c r="C56" i="8"/>
  <c r="C57" i="8"/>
  <c r="C58" i="8"/>
  <c r="C59" i="8"/>
  <c r="C50" i="8"/>
  <c r="C67" i="8"/>
  <c r="C86" i="8"/>
  <c r="C85" i="8"/>
  <c r="I82" i="8"/>
  <c r="J82" i="8"/>
  <c r="J81" i="8"/>
  <c r="K81" i="8" s="1"/>
  <c r="I81" i="8"/>
  <c r="C82" i="8"/>
  <c r="C81" i="8"/>
  <c r="I75" i="8"/>
  <c r="J75" i="8"/>
  <c r="K75" i="8" s="1"/>
  <c r="I76" i="8"/>
  <c r="J76" i="8"/>
  <c r="K76" i="8" s="1"/>
  <c r="I77" i="8"/>
  <c r="J77" i="8"/>
  <c r="K77" i="8" s="1"/>
  <c r="I78" i="8"/>
  <c r="I79" i="8"/>
  <c r="J79" i="8"/>
  <c r="K79" i="8" s="1"/>
  <c r="I80" i="8"/>
  <c r="J80" i="8"/>
  <c r="K80" i="8" s="1"/>
  <c r="I74" i="8"/>
  <c r="C79" i="8"/>
  <c r="C80" i="8"/>
  <c r="C75" i="8"/>
  <c r="C76" i="8"/>
  <c r="C77" i="8"/>
  <c r="C78" i="8"/>
  <c r="C74" i="8"/>
  <c r="I71" i="8"/>
  <c r="J70" i="8"/>
  <c r="I70" i="8"/>
  <c r="C70" i="8"/>
  <c r="I473" i="8"/>
  <c r="J473" i="8"/>
  <c r="K473" i="8" s="1"/>
  <c r="L473" i="8" s="1"/>
  <c r="I474" i="8"/>
  <c r="J474" i="8"/>
  <c r="K474" i="8" s="1"/>
  <c r="I475" i="8"/>
  <c r="J475" i="8"/>
  <c r="K475" i="8" s="1"/>
  <c r="I476" i="8"/>
  <c r="J476" i="8"/>
  <c r="K476" i="8" s="1"/>
  <c r="I477" i="8"/>
  <c r="J477" i="8"/>
  <c r="I472" i="8"/>
  <c r="C473" i="8"/>
  <c r="C474" i="8"/>
  <c r="C475" i="8"/>
  <c r="C476" i="8"/>
  <c r="C477" i="8"/>
  <c r="C472" i="8"/>
  <c r="I471" i="8"/>
  <c r="J471" i="8"/>
  <c r="K471" i="8" s="1"/>
  <c r="L471" i="8" s="1"/>
  <c r="C471" i="8"/>
  <c r="C470" i="8"/>
  <c r="I431" i="8"/>
  <c r="J431" i="8"/>
  <c r="I432" i="8"/>
  <c r="J432" i="8"/>
  <c r="K432" i="8" s="1"/>
  <c r="I433" i="8"/>
  <c r="J433" i="8"/>
  <c r="K433" i="8" s="1"/>
  <c r="I434" i="8"/>
  <c r="I435" i="8"/>
  <c r="J435" i="8"/>
  <c r="I436" i="8"/>
  <c r="I437" i="8"/>
  <c r="J437" i="8"/>
  <c r="K437" i="8" s="1"/>
  <c r="I438" i="8"/>
  <c r="J438" i="8"/>
  <c r="K438" i="8" s="1"/>
  <c r="I439" i="8"/>
  <c r="J439" i="8"/>
  <c r="K439" i="8" s="1"/>
  <c r="I440" i="8"/>
  <c r="J440" i="8"/>
  <c r="K440" i="8" s="1"/>
  <c r="L440" i="8" s="1"/>
  <c r="I441" i="8"/>
  <c r="J441" i="8"/>
  <c r="K441" i="8" s="1"/>
  <c r="I442" i="8"/>
  <c r="J442" i="8"/>
  <c r="K442" i="8" s="1"/>
  <c r="L442" i="8" s="1"/>
  <c r="I443" i="8"/>
  <c r="J443" i="8"/>
  <c r="K443" i="8" s="1"/>
  <c r="I444" i="8"/>
  <c r="I445" i="8"/>
  <c r="J445" i="8"/>
  <c r="K445" i="8" s="1"/>
  <c r="I446" i="8"/>
  <c r="J446" i="8"/>
  <c r="K446" i="8" s="1"/>
  <c r="L446" i="8" s="1"/>
  <c r="I447" i="8"/>
  <c r="J447" i="8"/>
  <c r="K447" i="8" s="1"/>
  <c r="I448" i="8"/>
  <c r="J448" i="8"/>
  <c r="K448" i="8" s="1"/>
  <c r="L448" i="8" s="1"/>
  <c r="I449" i="8"/>
  <c r="J449" i="8"/>
  <c r="K449" i="8" s="1"/>
  <c r="I450" i="8"/>
  <c r="J450" i="8"/>
  <c r="K450" i="8" s="1"/>
  <c r="L450" i="8" s="1"/>
  <c r="I451" i="8"/>
  <c r="J451" i="8"/>
  <c r="K451" i="8" s="1"/>
  <c r="I452" i="8"/>
  <c r="J452" i="8"/>
  <c r="K452" i="8" s="1"/>
  <c r="L452" i="8" s="1"/>
  <c r="I453" i="8"/>
  <c r="J453" i="8"/>
  <c r="K453" i="8" s="1"/>
  <c r="I454" i="8"/>
  <c r="J454" i="8"/>
  <c r="K454" i="8" s="1"/>
  <c r="L454" i="8" s="1"/>
  <c r="I455" i="8"/>
  <c r="I456" i="8"/>
  <c r="J456" i="8"/>
  <c r="K456" i="8" s="1"/>
  <c r="L456" i="8" s="1"/>
  <c r="I457" i="8"/>
  <c r="J457" i="8"/>
  <c r="K457" i="8" s="1"/>
  <c r="I458" i="8"/>
  <c r="J458" i="8"/>
  <c r="K458" i="8" s="1"/>
  <c r="L458" i="8" s="1"/>
  <c r="I459" i="8"/>
  <c r="J459" i="8"/>
  <c r="K459" i="8" s="1"/>
  <c r="I460" i="8"/>
  <c r="J460" i="8"/>
  <c r="K460" i="8" s="1"/>
  <c r="L460" i="8" s="1"/>
  <c r="I461" i="8"/>
  <c r="J461" i="8"/>
  <c r="K461" i="8" s="1"/>
  <c r="I462" i="8"/>
  <c r="J462" i="8"/>
  <c r="K462" i="8" s="1"/>
  <c r="L462" i="8" s="1"/>
  <c r="I463" i="8"/>
  <c r="J463" i="8"/>
  <c r="K463" i="8" s="1"/>
  <c r="I464" i="8"/>
  <c r="J464" i="8"/>
  <c r="K464" i="8" s="1"/>
  <c r="L464" i="8" s="1"/>
  <c r="I465" i="8"/>
  <c r="J465" i="8"/>
  <c r="K465" i="8" s="1"/>
  <c r="I466" i="8"/>
  <c r="J466" i="8"/>
  <c r="K466" i="8" s="1"/>
  <c r="L466" i="8" s="1"/>
  <c r="I467" i="8"/>
  <c r="J467" i="8"/>
  <c r="K467" i="8" s="1"/>
  <c r="I430" i="8"/>
  <c r="C467" i="8"/>
  <c r="C458" i="8"/>
  <c r="C459" i="8"/>
  <c r="C460" i="8"/>
  <c r="C461" i="8"/>
  <c r="C462" i="8"/>
  <c r="C463" i="8"/>
  <c r="C464" i="8"/>
  <c r="C465" i="8"/>
  <c r="C466" i="8"/>
  <c r="C451" i="8"/>
  <c r="C452" i="8"/>
  <c r="C453" i="8"/>
  <c r="C454" i="8"/>
  <c r="C455" i="8"/>
  <c r="C456" i="8"/>
  <c r="C457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30" i="8"/>
  <c r="I98" i="8"/>
  <c r="J98" i="8"/>
  <c r="I99" i="8"/>
  <c r="I100" i="8"/>
  <c r="J100" i="8"/>
  <c r="I101" i="8"/>
  <c r="J101" i="8"/>
  <c r="I102" i="8"/>
  <c r="J102" i="8"/>
  <c r="I103" i="8"/>
  <c r="J103" i="8"/>
  <c r="K103" i="8" s="1"/>
  <c r="I104" i="8"/>
  <c r="J104" i="8"/>
  <c r="I105" i="8"/>
  <c r="J105" i="8"/>
  <c r="I106" i="8"/>
  <c r="J106" i="8"/>
  <c r="I107" i="8"/>
  <c r="J107" i="8"/>
  <c r="I108" i="8"/>
  <c r="J108" i="8"/>
  <c r="I109" i="8"/>
  <c r="I110" i="8"/>
  <c r="J110" i="8"/>
  <c r="I111" i="8"/>
  <c r="I112" i="8"/>
  <c r="J112" i="8"/>
  <c r="K112" i="8" s="1"/>
  <c r="I113" i="8"/>
  <c r="J113" i="8"/>
  <c r="I114" i="8"/>
  <c r="J114" i="8"/>
  <c r="I115" i="8"/>
  <c r="J115" i="8"/>
  <c r="I116" i="8"/>
  <c r="I117" i="8"/>
  <c r="J117" i="8"/>
  <c r="I118" i="8"/>
  <c r="J118" i="8"/>
  <c r="I119" i="8"/>
  <c r="J119" i="8"/>
  <c r="I120" i="8"/>
  <c r="J120" i="8"/>
  <c r="I121" i="8"/>
  <c r="J121" i="8"/>
  <c r="I122" i="8"/>
  <c r="J122" i="8"/>
  <c r="I123" i="8"/>
  <c r="J123" i="8"/>
  <c r="I124" i="8"/>
  <c r="J124" i="8"/>
  <c r="K124" i="8" s="1"/>
  <c r="I125" i="8"/>
  <c r="J125" i="8"/>
  <c r="I126" i="8"/>
  <c r="J126" i="8"/>
  <c r="I127" i="8"/>
  <c r="J127" i="8"/>
  <c r="K127" i="8" s="1"/>
  <c r="I128" i="8"/>
  <c r="J128" i="8"/>
  <c r="I129" i="8"/>
  <c r="I130" i="8"/>
  <c r="J130" i="8"/>
  <c r="I131" i="8"/>
  <c r="J131" i="8"/>
  <c r="I132" i="8"/>
  <c r="J132" i="8"/>
  <c r="I133" i="8"/>
  <c r="J133" i="8"/>
  <c r="I134" i="8"/>
  <c r="J134" i="8"/>
  <c r="I135" i="8"/>
  <c r="J135" i="8"/>
  <c r="K135" i="8" s="1"/>
  <c r="I136" i="8"/>
  <c r="J136" i="8"/>
  <c r="I137" i="8"/>
  <c r="J137" i="8"/>
  <c r="I138" i="8"/>
  <c r="I139" i="8"/>
  <c r="J139" i="8"/>
  <c r="I140" i="8"/>
  <c r="J140" i="8"/>
  <c r="I141" i="8"/>
  <c r="J141" i="8"/>
  <c r="I142" i="8"/>
  <c r="J142" i="8"/>
  <c r="I143" i="8"/>
  <c r="J143" i="8"/>
  <c r="K143" i="8" s="1"/>
  <c r="I144" i="8"/>
  <c r="J144" i="8"/>
  <c r="K144" i="8" s="1"/>
  <c r="I145" i="8"/>
  <c r="I146" i="8"/>
  <c r="J146" i="8"/>
  <c r="I147" i="8"/>
  <c r="J147" i="8"/>
  <c r="K147" i="8" s="1"/>
  <c r="I148" i="8"/>
  <c r="J148" i="8"/>
  <c r="I149" i="8"/>
  <c r="J149" i="8"/>
  <c r="K149" i="8" s="1"/>
  <c r="I150" i="8"/>
  <c r="J150" i="8"/>
  <c r="I151" i="8"/>
  <c r="J151" i="8"/>
  <c r="I152" i="8"/>
  <c r="J152" i="8"/>
  <c r="K152" i="8" s="1"/>
  <c r="I153" i="8"/>
  <c r="J153" i="8"/>
  <c r="I154" i="8"/>
  <c r="J154" i="8"/>
  <c r="I155" i="8"/>
  <c r="J155" i="8"/>
  <c r="I156" i="8"/>
  <c r="J156" i="8"/>
  <c r="I157" i="8"/>
  <c r="J157" i="8"/>
  <c r="K157" i="8" s="1"/>
  <c r="I158" i="8"/>
  <c r="J158" i="8"/>
  <c r="I159" i="8"/>
  <c r="J159" i="8"/>
  <c r="K159" i="8" s="1"/>
  <c r="I160" i="8"/>
  <c r="J160" i="8"/>
  <c r="I161" i="8"/>
  <c r="I162" i="8"/>
  <c r="J162" i="8"/>
  <c r="I163" i="8"/>
  <c r="J163" i="8"/>
  <c r="I164" i="8"/>
  <c r="J164" i="8"/>
  <c r="I165" i="8"/>
  <c r="J165" i="8"/>
  <c r="K165" i="8" s="1"/>
  <c r="I166" i="8"/>
  <c r="J166" i="8"/>
  <c r="I167" i="8"/>
  <c r="J167" i="8"/>
  <c r="I168" i="8"/>
  <c r="J168" i="8"/>
  <c r="I169" i="8"/>
  <c r="J169" i="8"/>
  <c r="I170" i="8"/>
  <c r="J170" i="8"/>
  <c r="I171" i="8"/>
  <c r="J171" i="8"/>
  <c r="K171" i="8" s="1"/>
  <c r="I172" i="8"/>
  <c r="J172" i="8"/>
  <c r="I173" i="8"/>
  <c r="J173" i="8"/>
  <c r="K173" i="8" s="1"/>
  <c r="I174" i="8"/>
  <c r="J174" i="8"/>
  <c r="I175" i="8"/>
  <c r="J175" i="8"/>
  <c r="K175" i="8" s="1"/>
  <c r="I176" i="8"/>
  <c r="J176" i="8"/>
  <c r="I177" i="8"/>
  <c r="I178" i="8"/>
  <c r="J178" i="8"/>
  <c r="I179" i="8"/>
  <c r="J179" i="8"/>
  <c r="K179" i="8" s="1"/>
  <c r="I180" i="8"/>
  <c r="I181" i="8"/>
  <c r="J181" i="8"/>
  <c r="K181" i="8" s="1"/>
  <c r="L181" i="8" s="1"/>
  <c r="I182" i="8"/>
  <c r="J182" i="8"/>
  <c r="I183" i="8"/>
  <c r="J183" i="8"/>
  <c r="I184" i="8"/>
  <c r="J184" i="8"/>
  <c r="I185" i="8"/>
  <c r="J185" i="8"/>
  <c r="I186" i="8"/>
  <c r="J186" i="8"/>
  <c r="I187" i="8"/>
  <c r="J187" i="8"/>
  <c r="K187" i="8" s="1"/>
  <c r="I188" i="8"/>
  <c r="J188" i="8"/>
  <c r="I189" i="8"/>
  <c r="J189" i="8"/>
  <c r="K189" i="8" s="1"/>
  <c r="I190" i="8"/>
  <c r="J190" i="8"/>
  <c r="I191" i="8"/>
  <c r="J191" i="8"/>
  <c r="K191" i="8" s="1"/>
  <c r="I192" i="8"/>
  <c r="J192" i="8"/>
  <c r="I193" i="8"/>
  <c r="I194" i="8"/>
  <c r="J194" i="8"/>
  <c r="I195" i="8"/>
  <c r="J195" i="8"/>
  <c r="K195" i="8" s="1"/>
  <c r="I196" i="8"/>
  <c r="I197" i="8"/>
  <c r="J197" i="8"/>
  <c r="K197" i="8" s="1"/>
  <c r="I198" i="8"/>
  <c r="J198" i="8"/>
  <c r="I199" i="8"/>
  <c r="J199" i="8"/>
  <c r="I200" i="8"/>
  <c r="J200" i="8"/>
  <c r="I201" i="8"/>
  <c r="J201" i="8"/>
  <c r="I202" i="8"/>
  <c r="J202" i="8"/>
  <c r="K202" i="8" s="1"/>
  <c r="I203" i="8"/>
  <c r="J203" i="8"/>
  <c r="K203" i="8" s="1"/>
  <c r="I204" i="8"/>
  <c r="J204" i="8"/>
  <c r="I205" i="8"/>
  <c r="J205" i="8"/>
  <c r="K205" i="8" s="1"/>
  <c r="I206" i="8"/>
  <c r="J206" i="8"/>
  <c r="I207" i="8"/>
  <c r="J207" i="8"/>
  <c r="K207" i="8" s="1"/>
  <c r="I208" i="8"/>
  <c r="J208" i="8"/>
  <c r="K208" i="8" s="1"/>
  <c r="I209" i="8"/>
  <c r="J209" i="8"/>
  <c r="I210" i="8"/>
  <c r="J210" i="8"/>
  <c r="I211" i="8"/>
  <c r="J211" i="8"/>
  <c r="K211" i="8" s="1"/>
  <c r="I212" i="8"/>
  <c r="J212" i="8"/>
  <c r="I213" i="8"/>
  <c r="J213" i="8"/>
  <c r="K213" i="8" s="1"/>
  <c r="I214" i="8"/>
  <c r="J214" i="8"/>
  <c r="I215" i="8"/>
  <c r="J215" i="8"/>
  <c r="I216" i="8"/>
  <c r="J216" i="8"/>
  <c r="K216" i="8" s="1"/>
  <c r="I217" i="8"/>
  <c r="J217" i="8"/>
  <c r="I218" i="8"/>
  <c r="J218" i="8"/>
  <c r="I219" i="8"/>
  <c r="J219" i="8"/>
  <c r="I220" i="8"/>
  <c r="J220" i="8"/>
  <c r="I221" i="8"/>
  <c r="J221" i="8"/>
  <c r="K221" i="8" s="1"/>
  <c r="I222" i="8"/>
  <c r="I223" i="8"/>
  <c r="J223" i="8"/>
  <c r="K223" i="8" s="1"/>
  <c r="I224" i="8"/>
  <c r="J224" i="8"/>
  <c r="I225" i="8"/>
  <c r="J225" i="8"/>
  <c r="I226" i="8"/>
  <c r="J226" i="8"/>
  <c r="I227" i="8"/>
  <c r="J227" i="8"/>
  <c r="I228" i="8"/>
  <c r="J228" i="8"/>
  <c r="I229" i="8"/>
  <c r="J229" i="8"/>
  <c r="K229" i="8" s="1"/>
  <c r="L229" i="8" s="1"/>
  <c r="I230" i="8"/>
  <c r="J230" i="8"/>
  <c r="I231" i="8"/>
  <c r="J231" i="8"/>
  <c r="I232" i="8"/>
  <c r="J232" i="8"/>
  <c r="I233" i="8"/>
  <c r="J233" i="8"/>
  <c r="I234" i="8"/>
  <c r="J234" i="8"/>
  <c r="I235" i="8"/>
  <c r="J235" i="8"/>
  <c r="K235" i="8" s="1"/>
  <c r="I236" i="8"/>
  <c r="J236" i="8"/>
  <c r="I237" i="8"/>
  <c r="J237" i="8"/>
  <c r="K237" i="8" s="1"/>
  <c r="I238" i="8"/>
  <c r="J238" i="8"/>
  <c r="I239" i="8"/>
  <c r="J239" i="8"/>
  <c r="K239" i="8" s="1"/>
  <c r="I240" i="8"/>
  <c r="J240" i="8"/>
  <c r="I241" i="8"/>
  <c r="J241" i="8"/>
  <c r="I242" i="8"/>
  <c r="J242" i="8"/>
  <c r="I243" i="8"/>
  <c r="J243" i="8"/>
  <c r="K243" i="8" s="1"/>
  <c r="I244" i="8"/>
  <c r="J244" i="8"/>
  <c r="I245" i="8"/>
  <c r="J245" i="8"/>
  <c r="K245" i="8" s="1"/>
  <c r="L245" i="8" s="1"/>
  <c r="I246" i="8"/>
  <c r="J246" i="8"/>
  <c r="I247" i="8"/>
  <c r="J247" i="8"/>
  <c r="I248" i="8"/>
  <c r="J248" i="8"/>
  <c r="I249" i="8"/>
  <c r="J249" i="8"/>
  <c r="I250" i="8"/>
  <c r="J250" i="8"/>
  <c r="I251" i="8"/>
  <c r="J251" i="8"/>
  <c r="K251" i="8" s="1"/>
  <c r="I252" i="8"/>
  <c r="J252" i="8"/>
  <c r="I253" i="8"/>
  <c r="J253" i="8"/>
  <c r="K253" i="8" s="1"/>
  <c r="I254" i="8"/>
  <c r="J254" i="8"/>
  <c r="I255" i="8"/>
  <c r="J255" i="8"/>
  <c r="K255" i="8" s="1"/>
  <c r="I256" i="8"/>
  <c r="J256" i="8"/>
  <c r="I257" i="8"/>
  <c r="J257" i="8"/>
  <c r="I258" i="8"/>
  <c r="J258" i="8"/>
  <c r="I259" i="8"/>
  <c r="J259" i="8"/>
  <c r="K259" i="8" s="1"/>
  <c r="I260" i="8"/>
  <c r="J260" i="8"/>
  <c r="I261" i="8"/>
  <c r="J261" i="8"/>
  <c r="K261" i="8" s="1"/>
  <c r="I262" i="8"/>
  <c r="J262" i="8"/>
  <c r="I263" i="8"/>
  <c r="J263" i="8"/>
  <c r="I264" i="8"/>
  <c r="J264" i="8"/>
  <c r="I265" i="8"/>
  <c r="J265" i="8"/>
  <c r="I266" i="8"/>
  <c r="J266" i="8"/>
  <c r="K266" i="8" s="1"/>
  <c r="I267" i="8"/>
  <c r="J267" i="8"/>
  <c r="K267" i="8" s="1"/>
  <c r="I268" i="8"/>
  <c r="J268" i="8"/>
  <c r="I269" i="8"/>
  <c r="J269" i="8"/>
  <c r="I270" i="8"/>
  <c r="J270" i="8"/>
  <c r="I271" i="8"/>
  <c r="J271" i="8"/>
  <c r="K271" i="8" s="1"/>
  <c r="I272" i="8"/>
  <c r="J272" i="8"/>
  <c r="I273" i="8"/>
  <c r="J273" i="8"/>
  <c r="K273" i="8" s="1"/>
  <c r="I274" i="8"/>
  <c r="J274" i="8"/>
  <c r="I275" i="8"/>
  <c r="J275" i="8"/>
  <c r="K275" i="8" s="1"/>
  <c r="I276" i="8"/>
  <c r="J276" i="8"/>
  <c r="K276" i="8" s="1"/>
  <c r="I277" i="8"/>
  <c r="J277" i="8"/>
  <c r="K277" i="8" s="1"/>
  <c r="I278" i="8"/>
  <c r="J278" i="8"/>
  <c r="I279" i="8"/>
  <c r="J279" i="8"/>
  <c r="K279" i="8" s="1"/>
  <c r="I280" i="8"/>
  <c r="J280" i="8"/>
  <c r="I281" i="8"/>
  <c r="J281" i="8"/>
  <c r="I282" i="8"/>
  <c r="J282" i="8"/>
  <c r="I283" i="8"/>
  <c r="J283" i="8"/>
  <c r="K283" i="8" s="1"/>
  <c r="I284" i="8"/>
  <c r="J284" i="8"/>
  <c r="K284" i="8" s="1"/>
  <c r="I285" i="8"/>
  <c r="J285" i="8"/>
  <c r="I286" i="8"/>
  <c r="J286" i="8"/>
  <c r="I287" i="8"/>
  <c r="J287" i="8"/>
  <c r="K287" i="8" s="1"/>
  <c r="I288" i="8"/>
  <c r="J288" i="8"/>
  <c r="I289" i="8"/>
  <c r="J289" i="8"/>
  <c r="I290" i="8"/>
  <c r="J290" i="8"/>
  <c r="K290" i="8" s="1"/>
  <c r="I291" i="8"/>
  <c r="J291" i="8"/>
  <c r="K291" i="8" s="1"/>
  <c r="I292" i="8"/>
  <c r="J292" i="8"/>
  <c r="I293" i="8"/>
  <c r="J293" i="8"/>
  <c r="K293" i="8" s="1"/>
  <c r="I294" i="8"/>
  <c r="J294" i="8"/>
  <c r="K294" i="8" s="1"/>
  <c r="I295" i="8"/>
  <c r="J295" i="8"/>
  <c r="K295" i="8" s="1"/>
  <c r="I296" i="8"/>
  <c r="J296" i="8"/>
  <c r="I297" i="8"/>
  <c r="J297" i="8"/>
  <c r="I298" i="8"/>
  <c r="J298" i="8"/>
  <c r="K298" i="8" s="1"/>
  <c r="I299" i="8"/>
  <c r="J299" i="8"/>
  <c r="I300" i="8"/>
  <c r="J300" i="8"/>
  <c r="I301" i="8"/>
  <c r="J301" i="8"/>
  <c r="K301" i="8" s="1"/>
  <c r="I302" i="8"/>
  <c r="J302" i="8"/>
  <c r="I303" i="8"/>
  <c r="J303" i="8"/>
  <c r="I304" i="8"/>
  <c r="J304" i="8"/>
  <c r="K304" i="8" s="1"/>
  <c r="I305" i="8"/>
  <c r="J305" i="8"/>
  <c r="I306" i="8"/>
  <c r="J306" i="8"/>
  <c r="I307" i="8"/>
  <c r="J307" i="8"/>
  <c r="K307" i="8" s="1"/>
  <c r="I308" i="8"/>
  <c r="J308" i="8"/>
  <c r="K308" i="8" s="1"/>
  <c r="I309" i="8"/>
  <c r="J309" i="8"/>
  <c r="K309" i="8" s="1"/>
  <c r="I310" i="8"/>
  <c r="J310" i="8"/>
  <c r="I311" i="8"/>
  <c r="J311" i="8"/>
  <c r="K311" i="8" s="1"/>
  <c r="I312" i="8"/>
  <c r="J312" i="8"/>
  <c r="K312" i="8" s="1"/>
  <c r="I313" i="8"/>
  <c r="J313" i="8"/>
  <c r="I314" i="8"/>
  <c r="J314" i="8"/>
  <c r="I315" i="8"/>
  <c r="J315" i="8"/>
  <c r="K315" i="8" s="1"/>
  <c r="I316" i="8"/>
  <c r="J316" i="8"/>
  <c r="K316" i="8" s="1"/>
  <c r="I317" i="8"/>
  <c r="J317" i="8"/>
  <c r="I318" i="8"/>
  <c r="J318" i="8"/>
  <c r="I319" i="8"/>
  <c r="J319" i="8"/>
  <c r="K319" i="8" s="1"/>
  <c r="I320" i="8"/>
  <c r="J320" i="8"/>
  <c r="I321" i="8"/>
  <c r="J321" i="8"/>
  <c r="I322" i="8"/>
  <c r="J322" i="8"/>
  <c r="K322" i="8" s="1"/>
  <c r="I323" i="8"/>
  <c r="J323" i="8"/>
  <c r="K323" i="8" s="1"/>
  <c r="I324" i="8"/>
  <c r="J324" i="8"/>
  <c r="I325" i="8"/>
  <c r="J325" i="8"/>
  <c r="K325" i="8" s="1"/>
  <c r="I326" i="8"/>
  <c r="J326" i="8"/>
  <c r="I327" i="8"/>
  <c r="J327" i="8"/>
  <c r="K327" i="8" s="1"/>
  <c r="I328" i="8"/>
  <c r="J328" i="8"/>
  <c r="I329" i="8"/>
  <c r="J329" i="8"/>
  <c r="I330" i="8"/>
  <c r="J330" i="8"/>
  <c r="K330" i="8" s="1"/>
  <c r="I331" i="8"/>
  <c r="J331" i="8"/>
  <c r="K331" i="8" s="1"/>
  <c r="I332" i="8"/>
  <c r="J332" i="8"/>
  <c r="I333" i="8"/>
  <c r="J333" i="8"/>
  <c r="K333" i="8" s="1"/>
  <c r="I334" i="8"/>
  <c r="J334" i="8"/>
  <c r="I335" i="8"/>
  <c r="J335" i="8"/>
  <c r="K335" i="8" s="1"/>
  <c r="I336" i="8"/>
  <c r="J336" i="8"/>
  <c r="K336" i="8" s="1"/>
  <c r="I337" i="8"/>
  <c r="J337" i="8"/>
  <c r="I338" i="8"/>
  <c r="J338" i="8"/>
  <c r="K338" i="8" s="1"/>
  <c r="I339" i="8"/>
  <c r="J339" i="8"/>
  <c r="K339" i="8" s="1"/>
  <c r="I340" i="8"/>
  <c r="J340" i="8"/>
  <c r="I341" i="8"/>
  <c r="J341" i="8"/>
  <c r="K341" i="8" s="1"/>
  <c r="I342" i="8"/>
  <c r="J342" i="8"/>
  <c r="I343" i="8"/>
  <c r="J343" i="8"/>
  <c r="K343" i="8" s="1"/>
  <c r="I344" i="8"/>
  <c r="J344" i="8"/>
  <c r="I345" i="8"/>
  <c r="J345" i="8"/>
  <c r="I346" i="8"/>
  <c r="J346" i="8"/>
  <c r="K346" i="8" s="1"/>
  <c r="I347" i="8"/>
  <c r="J347" i="8"/>
  <c r="K347" i="8" s="1"/>
  <c r="I348" i="8"/>
  <c r="J348" i="8"/>
  <c r="I349" i="8"/>
  <c r="J349" i="8"/>
  <c r="K349" i="8" s="1"/>
  <c r="I350" i="8"/>
  <c r="J350" i="8"/>
  <c r="I351" i="8"/>
  <c r="J351" i="8"/>
  <c r="K351" i="8" s="1"/>
  <c r="I352" i="8"/>
  <c r="J352" i="8"/>
  <c r="I353" i="8"/>
  <c r="J353" i="8"/>
  <c r="I354" i="8"/>
  <c r="J354" i="8"/>
  <c r="K354" i="8" s="1"/>
  <c r="I355" i="8"/>
  <c r="J355" i="8"/>
  <c r="K355" i="8" s="1"/>
  <c r="I356" i="8"/>
  <c r="J356" i="8"/>
  <c r="I357" i="8"/>
  <c r="J357" i="8"/>
  <c r="K357" i="8" s="1"/>
  <c r="I358" i="8"/>
  <c r="J358" i="8"/>
  <c r="I359" i="8"/>
  <c r="J359" i="8"/>
  <c r="K359" i="8" s="1"/>
  <c r="I360" i="8"/>
  <c r="J360" i="8"/>
  <c r="I361" i="8"/>
  <c r="J361" i="8"/>
  <c r="I362" i="8"/>
  <c r="J362" i="8"/>
  <c r="K362" i="8" s="1"/>
  <c r="I363" i="8"/>
  <c r="J363" i="8"/>
  <c r="K363" i="8" s="1"/>
  <c r="I364" i="8"/>
  <c r="J364" i="8"/>
  <c r="I365" i="8"/>
  <c r="J365" i="8"/>
  <c r="K365" i="8" s="1"/>
  <c r="I366" i="8"/>
  <c r="J366" i="8"/>
  <c r="I367" i="8"/>
  <c r="J367" i="8"/>
  <c r="K367" i="8" s="1"/>
  <c r="I368" i="8"/>
  <c r="J368" i="8"/>
  <c r="K368" i="8" s="1"/>
  <c r="I369" i="8"/>
  <c r="J369" i="8"/>
  <c r="I370" i="8"/>
  <c r="J370" i="8"/>
  <c r="K370" i="8" s="1"/>
  <c r="I371" i="8"/>
  <c r="J371" i="8"/>
  <c r="K371" i="8" s="1"/>
  <c r="I372" i="8"/>
  <c r="J372" i="8"/>
  <c r="I373" i="8"/>
  <c r="J373" i="8"/>
  <c r="K373" i="8" s="1"/>
  <c r="I374" i="8"/>
  <c r="J374" i="8"/>
  <c r="I375" i="8"/>
  <c r="J375" i="8"/>
  <c r="I376" i="8"/>
  <c r="J376" i="8"/>
  <c r="I377" i="8"/>
  <c r="J377" i="8"/>
  <c r="I378" i="8"/>
  <c r="J378" i="8"/>
  <c r="K378" i="8" s="1"/>
  <c r="I379" i="8"/>
  <c r="J379" i="8"/>
  <c r="I380" i="8"/>
  <c r="J380" i="8"/>
  <c r="I381" i="8"/>
  <c r="J381" i="8"/>
  <c r="K381" i="8" s="1"/>
  <c r="I382" i="8"/>
  <c r="J382" i="8"/>
  <c r="I383" i="8"/>
  <c r="J383" i="8"/>
  <c r="I384" i="8"/>
  <c r="J384" i="8"/>
  <c r="K384" i="8" s="1"/>
  <c r="I385" i="8"/>
  <c r="J385" i="8"/>
  <c r="I386" i="8"/>
  <c r="J386" i="8"/>
  <c r="K386" i="8" s="1"/>
  <c r="I387" i="8"/>
  <c r="J387" i="8"/>
  <c r="K387" i="8" s="1"/>
  <c r="I388" i="8"/>
  <c r="J388" i="8"/>
  <c r="I389" i="8"/>
  <c r="J389" i="8"/>
  <c r="K389" i="8" s="1"/>
  <c r="I390" i="8"/>
  <c r="J390" i="8"/>
  <c r="I391" i="8"/>
  <c r="J391" i="8"/>
  <c r="I392" i="8"/>
  <c r="J392" i="8"/>
  <c r="I393" i="8"/>
  <c r="J393" i="8"/>
  <c r="I394" i="8"/>
  <c r="J394" i="8"/>
  <c r="K394" i="8" s="1"/>
  <c r="I395" i="8"/>
  <c r="J395" i="8"/>
  <c r="I396" i="8"/>
  <c r="J396" i="8"/>
  <c r="K396" i="8" s="1"/>
  <c r="I397" i="8"/>
  <c r="J397" i="8"/>
  <c r="K397" i="8" s="1"/>
  <c r="I398" i="8"/>
  <c r="J398" i="8"/>
  <c r="K398" i="8" s="1"/>
  <c r="I399" i="8"/>
  <c r="J399" i="8"/>
  <c r="I400" i="8"/>
  <c r="J400" i="8"/>
  <c r="K400" i="8" s="1"/>
  <c r="I401" i="8"/>
  <c r="J401" i="8"/>
  <c r="K401" i="8" s="1"/>
  <c r="I402" i="8"/>
  <c r="J402" i="8"/>
  <c r="K402" i="8" s="1"/>
  <c r="I403" i="8"/>
  <c r="J403" i="8"/>
  <c r="I404" i="8"/>
  <c r="J404" i="8"/>
  <c r="K404" i="8" s="1"/>
  <c r="I405" i="8"/>
  <c r="J405" i="8"/>
  <c r="K405" i="8" s="1"/>
  <c r="I406" i="8"/>
  <c r="J406" i="8"/>
  <c r="K406" i="8" s="1"/>
  <c r="I407" i="8"/>
  <c r="J407" i="8"/>
  <c r="I408" i="8"/>
  <c r="J408" i="8"/>
  <c r="K408" i="8" s="1"/>
  <c r="I409" i="8"/>
  <c r="J409" i="8"/>
  <c r="K409" i="8" s="1"/>
  <c r="I410" i="8"/>
  <c r="J410" i="8"/>
  <c r="K410" i="8" s="1"/>
  <c r="I411" i="8"/>
  <c r="J411" i="8"/>
  <c r="I412" i="8"/>
  <c r="J412" i="8"/>
  <c r="K412" i="8" s="1"/>
  <c r="I413" i="8"/>
  <c r="J413" i="8"/>
  <c r="K413" i="8" s="1"/>
  <c r="I414" i="8"/>
  <c r="J414" i="8"/>
  <c r="K414" i="8" s="1"/>
  <c r="I415" i="8"/>
  <c r="J415" i="8"/>
  <c r="I416" i="8"/>
  <c r="J416" i="8"/>
  <c r="K416" i="8" s="1"/>
  <c r="I417" i="8"/>
  <c r="J417" i="8"/>
  <c r="K417" i="8" s="1"/>
  <c r="I418" i="8"/>
  <c r="J418" i="8"/>
  <c r="K418" i="8" s="1"/>
  <c r="I419" i="8"/>
  <c r="J419" i="8"/>
  <c r="I420" i="8"/>
  <c r="J420" i="8"/>
  <c r="K420" i="8" s="1"/>
  <c r="I421" i="8"/>
  <c r="J421" i="8"/>
  <c r="K421" i="8" s="1"/>
  <c r="I422" i="8"/>
  <c r="J422" i="8"/>
  <c r="K422" i="8" s="1"/>
  <c r="I423" i="8"/>
  <c r="J423" i="8"/>
  <c r="I424" i="8"/>
  <c r="J424" i="8"/>
  <c r="K424" i="8" s="1"/>
  <c r="I425" i="8"/>
  <c r="J425" i="8"/>
  <c r="K425" i="8" s="1"/>
  <c r="I426" i="8"/>
  <c r="J426" i="8"/>
  <c r="K426" i="8" s="1"/>
  <c r="I427" i="8"/>
  <c r="J427" i="8"/>
  <c r="I428" i="8"/>
  <c r="J428" i="8"/>
  <c r="K428" i="8" s="1"/>
  <c r="I429" i="8"/>
  <c r="J429" i="8"/>
  <c r="K429" i="8" s="1"/>
  <c r="I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97" i="8"/>
  <c r="C429" i="8"/>
  <c r="C422" i="8"/>
  <c r="C423" i="8"/>
  <c r="C424" i="8"/>
  <c r="C425" i="8"/>
  <c r="C426" i="8"/>
  <c r="C427" i="8"/>
  <c r="C428" i="8"/>
  <c r="C411" i="8"/>
  <c r="C412" i="8"/>
  <c r="C413" i="8"/>
  <c r="C414" i="8"/>
  <c r="C415" i="8"/>
  <c r="C416" i="8"/>
  <c r="C417" i="8"/>
  <c r="C418" i="8"/>
  <c r="C419" i="8"/>
  <c r="C420" i="8"/>
  <c r="C421" i="8"/>
  <c r="C405" i="8"/>
  <c r="C406" i="8"/>
  <c r="C407" i="8"/>
  <c r="C408" i="8"/>
  <c r="C409" i="8"/>
  <c r="C410" i="8"/>
  <c r="C399" i="8"/>
  <c r="C400" i="8"/>
  <c r="C401" i="8"/>
  <c r="C402" i="8"/>
  <c r="C403" i="8"/>
  <c r="C404" i="8"/>
  <c r="C390" i="8"/>
  <c r="C391" i="8"/>
  <c r="C392" i="8"/>
  <c r="C393" i="8"/>
  <c r="C394" i="8"/>
  <c r="C395" i="8"/>
  <c r="C396" i="8"/>
  <c r="C397" i="8"/>
  <c r="C398" i="8"/>
  <c r="C380" i="8"/>
  <c r="C381" i="8"/>
  <c r="C382" i="8"/>
  <c r="C383" i="8"/>
  <c r="C384" i="8"/>
  <c r="C385" i="8"/>
  <c r="C386" i="8"/>
  <c r="C387" i="8"/>
  <c r="C388" i="8"/>
  <c r="C389" i="8"/>
  <c r="C376" i="8"/>
  <c r="C377" i="8"/>
  <c r="C378" i="8"/>
  <c r="C379" i="8"/>
  <c r="C367" i="8"/>
  <c r="C368" i="8"/>
  <c r="C369" i="8"/>
  <c r="C370" i="8"/>
  <c r="C371" i="8"/>
  <c r="C372" i="8"/>
  <c r="C373" i="8"/>
  <c r="C374" i="8"/>
  <c r="C375" i="8"/>
  <c r="C363" i="8"/>
  <c r="C364" i="8"/>
  <c r="C365" i="8"/>
  <c r="C366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40" i="8"/>
  <c r="C341" i="8"/>
  <c r="C342" i="8"/>
  <c r="C343" i="8"/>
  <c r="C344" i="8"/>
  <c r="C345" i="8"/>
  <c r="C346" i="8"/>
  <c r="C347" i="8"/>
  <c r="C348" i="8"/>
  <c r="C349" i="8"/>
  <c r="C350" i="8"/>
  <c r="C331" i="8"/>
  <c r="C332" i="8"/>
  <c r="C333" i="8"/>
  <c r="C334" i="8"/>
  <c r="C335" i="8"/>
  <c r="C336" i="8"/>
  <c r="C337" i="8"/>
  <c r="C338" i="8"/>
  <c r="C339" i="8"/>
  <c r="C325" i="8"/>
  <c r="C326" i="8"/>
  <c r="C327" i="8"/>
  <c r="C328" i="8"/>
  <c r="C329" i="8"/>
  <c r="C330" i="8"/>
  <c r="C320" i="8"/>
  <c r="C321" i="8"/>
  <c r="C322" i="8"/>
  <c r="C323" i="8"/>
  <c r="C324" i="8"/>
  <c r="C313" i="8"/>
  <c r="C314" i="8"/>
  <c r="C315" i="8"/>
  <c r="C316" i="8"/>
  <c r="C317" i="8"/>
  <c r="C318" i="8"/>
  <c r="C319" i="8"/>
  <c r="C310" i="8"/>
  <c r="C311" i="8"/>
  <c r="C312" i="8"/>
  <c r="C306" i="8"/>
  <c r="C307" i="8"/>
  <c r="C308" i="8"/>
  <c r="C309" i="8"/>
  <c r="C301" i="8"/>
  <c r="C302" i="8"/>
  <c r="C303" i="8"/>
  <c r="C304" i="8"/>
  <c r="C305" i="8"/>
  <c r="C296" i="8"/>
  <c r="C297" i="8"/>
  <c r="C298" i="8"/>
  <c r="C299" i="8"/>
  <c r="C300" i="8"/>
  <c r="C285" i="8"/>
  <c r="C286" i="8"/>
  <c r="C287" i="8"/>
  <c r="C288" i="8"/>
  <c r="C289" i="8"/>
  <c r="C290" i="8"/>
  <c r="C291" i="8"/>
  <c r="C292" i="8"/>
  <c r="C293" i="8"/>
  <c r="C294" i="8"/>
  <c r="C295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97" i="8"/>
  <c r="I19" i="8"/>
  <c r="J19" i="8"/>
  <c r="I20" i="8"/>
  <c r="J20" i="8"/>
  <c r="I21" i="8"/>
  <c r="J21" i="8"/>
  <c r="K21" i="8" s="1"/>
  <c r="I22" i="8"/>
  <c r="J22" i="8"/>
  <c r="K22" i="8" s="1"/>
  <c r="I23" i="8"/>
  <c r="I24" i="8"/>
  <c r="J24" i="8"/>
  <c r="I25" i="8"/>
  <c r="J25" i="8"/>
  <c r="K25" i="8" s="1"/>
  <c r="I26" i="8"/>
  <c r="J26" i="8"/>
  <c r="K26" i="8" s="1"/>
  <c r="I27" i="8"/>
  <c r="J27" i="8"/>
  <c r="I28" i="8"/>
  <c r="J28" i="8"/>
  <c r="K28" i="8" s="1"/>
  <c r="I29" i="8"/>
  <c r="J29" i="8"/>
  <c r="K29" i="8" s="1"/>
  <c r="I30" i="8"/>
  <c r="J30" i="8"/>
  <c r="K30" i="8" s="1"/>
  <c r="I31" i="8"/>
  <c r="J31" i="8"/>
  <c r="K31" i="8" s="1"/>
  <c r="I32" i="8"/>
  <c r="J32" i="8"/>
  <c r="K32" i="8" s="1"/>
  <c r="I33" i="8"/>
  <c r="J33" i="8"/>
  <c r="K33" i="8" s="1"/>
  <c r="I34" i="8"/>
  <c r="J34" i="8"/>
  <c r="K34" i="8" s="1"/>
  <c r="I35" i="8"/>
  <c r="J35" i="8"/>
  <c r="K35" i="8" s="1"/>
  <c r="I36" i="8"/>
  <c r="J36" i="8"/>
  <c r="K36" i="8" s="1"/>
  <c r="I37" i="8"/>
  <c r="J37" i="8"/>
  <c r="K37" i="8" s="1"/>
  <c r="I38" i="8"/>
  <c r="J38" i="8"/>
  <c r="K38" i="8" s="1"/>
  <c r="I39" i="8"/>
  <c r="J39" i="8"/>
  <c r="K39" i="8" s="1"/>
  <c r="I40" i="8"/>
  <c r="J40" i="8"/>
  <c r="K40" i="8" s="1"/>
  <c r="I41" i="8"/>
  <c r="J41" i="8"/>
  <c r="K41" i="8" s="1"/>
  <c r="I42" i="8"/>
  <c r="J42" i="8"/>
  <c r="K42" i="8" s="1"/>
  <c r="I43" i="8"/>
  <c r="J43" i="8"/>
  <c r="K43" i="8" s="1"/>
  <c r="I44" i="8"/>
  <c r="J44" i="8"/>
  <c r="K44" i="8" s="1"/>
  <c r="I45" i="8"/>
  <c r="J45" i="8"/>
  <c r="K45" i="8" s="1"/>
  <c r="I46" i="8"/>
  <c r="J46" i="8"/>
  <c r="K46" i="8" s="1"/>
  <c r="I47" i="8"/>
  <c r="J47" i="8"/>
  <c r="K47" i="8" s="1"/>
  <c r="I48" i="8"/>
  <c r="J48" i="8"/>
  <c r="K48" i="8" s="1"/>
  <c r="I49" i="8"/>
  <c r="J49" i="8"/>
  <c r="I18" i="8"/>
  <c r="C47" i="8"/>
  <c r="C48" i="8"/>
  <c r="C49" i="8"/>
  <c r="C42" i="8"/>
  <c r="C43" i="8"/>
  <c r="C44" i="8"/>
  <c r="C45" i="8"/>
  <c r="C46" i="8"/>
  <c r="C38" i="8"/>
  <c r="C39" i="8"/>
  <c r="C40" i="8"/>
  <c r="C41" i="8"/>
  <c r="C34" i="8"/>
  <c r="C35" i="8"/>
  <c r="C36" i="8"/>
  <c r="C37" i="8"/>
  <c r="C31" i="8"/>
  <c r="C32" i="8"/>
  <c r="C33" i="8"/>
  <c r="C19" i="8"/>
  <c r="C20" i="8"/>
  <c r="C21" i="8"/>
  <c r="C22" i="8"/>
  <c r="C23" i="8"/>
  <c r="C24" i="8"/>
  <c r="C25" i="8"/>
  <c r="C26" i="8"/>
  <c r="C27" i="8"/>
  <c r="C28" i="8"/>
  <c r="C29" i="8"/>
  <c r="C30" i="8"/>
  <c r="C18" i="8"/>
  <c r="I11" i="8"/>
  <c r="J11" i="8"/>
  <c r="K11" i="8" s="1"/>
  <c r="I12" i="8"/>
  <c r="J12" i="8"/>
  <c r="K12" i="8" s="1"/>
  <c r="I13" i="8"/>
  <c r="J13" i="8"/>
  <c r="K13" i="8" s="1"/>
  <c r="I14" i="8"/>
  <c r="J14" i="8"/>
  <c r="K14" i="8" s="1"/>
  <c r="I15" i="8"/>
  <c r="I10" i="8"/>
  <c r="C11" i="8"/>
  <c r="C12" i="8"/>
  <c r="C13" i="8"/>
  <c r="C14" i="8"/>
  <c r="C15" i="8"/>
  <c r="C10" i="8"/>
  <c r="K493" i="8"/>
  <c r="L493" i="8"/>
  <c r="J493" i="8"/>
  <c r="L21" i="8" l="1"/>
  <c r="K49" i="8"/>
  <c r="L49" i="8" s="1"/>
  <c r="L33" i="8"/>
  <c r="L48" i="8"/>
  <c r="L44" i="8"/>
  <c r="L40" i="8"/>
  <c r="L36" i="8"/>
  <c r="L32" i="8"/>
  <c r="L28" i="8"/>
  <c r="L45" i="8"/>
  <c r="L41" i="8"/>
  <c r="L37" i="8"/>
  <c r="L29" i="8"/>
  <c r="L25" i="8"/>
  <c r="L47" i="8"/>
  <c r="L43" i="8"/>
  <c r="L39" i="8"/>
  <c r="L35" i="8"/>
  <c r="L31" i="8"/>
  <c r="L46" i="8"/>
  <c r="L42" i="8"/>
  <c r="L38" i="8"/>
  <c r="L34" i="8"/>
  <c r="L30" i="8"/>
  <c r="L26" i="8"/>
  <c r="L22" i="8"/>
  <c r="I470" i="8"/>
  <c r="I468" i="8" s="1"/>
  <c r="J455" i="8"/>
  <c r="K455" i="8" s="1"/>
  <c r="J436" i="8"/>
  <c r="K436" i="8" s="1"/>
  <c r="J109" i="8"/>
  <c r="K109" i="8" s="1"/>
  <c r="L109" i="8" s="1"/>
  <c r="J116" i="8"/>
  <c r="K116" i="8" s="1"/>
  <c r="L116" i="8" s="1"/>
  <c r="J177" i="8"/>
  <c r="K177" i="8" s="1"/>
  <c r="L177" i="8" s="1"/>
  <c r="J196" i="8"/>
  <c r="J222" i="8"/>
  <c r="K222" i="8" s="1"/>
  <c r="L222" i="8" s="1"/>
  <c r="J99" i="8"/>
  <c r="J23" i="8"/>
  <c r="J15" i="8"/>
  <c r="K15" i="8" s="1"/>
  <c r="J138" i="8"/>
  <c r="K138" i="8" s="1"/>
  <c r="L138" i="8" s="1"/>
  <c r="J193" i="8"/>
  <c r="J61" i="8"/>
  <c r="J55" i="8"/>
  <c r="J434" i="8"/>
  <c r="K434" i="8" s="1"/>
  <c r="J444" i="8"/>
  <c r="K444" i="8" s="1"/>
  <c r="L444" i="8" s="1"/>
  <c r="J111" i="8"/>
  <c r="K111" i="8" s="1"/>
  <c r="J129" i="8"/>
  <c r="J161" i="8"/>
  <c r="K161" i="8" s="1"/>
  <c r="L161" i="8" s="1"/>
  <c r="J78" i="8"/>
  <c r="J145" i="8"/>
  <c r="J180" i="8"/>
  <c r="K180" i="8" s="1"/>
  <c r="L180" i="8" s="1"/>
  <c r="I54" i="8"/>
  <c r="K27" i="8"/>
  <c r="L27" i="8" s="1"/>
  <c r="K19" i="8"/>
  <c r="L19" i="8" s="1"/>
  <c r="I67" i="8"/>
  <c r="I55" i="8"/>
  <c r="J57" i="8"/>
  <c r="I52" i="8"/>
  <c r="I57" i="8"/>
  <c r="K24" i="8"/>
  <c r="L24" i="8" s="1"/>
  <c r="K20" i="8"/>
  <c r="L20" i="8" s="1"/>
  <c r="J62" i="8"/>
  <c r="I50" i="8"/>
  <c r="I63" i="8"/>
  <c r="J59" i="8"/>
  <c r="I53" i="8"/>
  <c r="I66" i="8"/>
  <c r="I64" i="8"/>
  <c r="J60" i="8"/>
  <c r="I59" i="8"/>
  <c r="I58" i="8"/>
  <c r="J52" i="8"/>
  <c r="J51" i="8"/>
  <c r="J65" i="8"/>
  <c r="J63" i="8"/>
  <c r="I62" i="8"/>
  <c r="I60" i="8"/>
  <c r="J54" i="8"/>
  <c r="J53" i="8"/>
  <c r="I51" i="8"/>
  <c r="J66" i="8"/>
  <c r="J64" i="8"/>
  <c r="I61" i="8"/>
  <c r="J58" i="8"/>
  <c r="I56" i="8"/>
  <c r="J67" i="8"/>
  <c r="J56" i="8"/>
  <c r="I65" i="8"/>
  <c r="K82" i="8"/>
  <c r="L82" i="8" s="1"/>
  <c r="L81" i="8"/>
  <c r="L76" i="8"/>
  <c r="K78" i="8"/>
  <c r="L78" i="8" s="1"/>
  <c r="L80" i="8"/>
  <c r="L77" i="8"/>
  <c r="L79" i="8"/>
  <c r="L75" i="8"/>
  <c r="I69" i="8"/>
  <c r="K70" i="8"/>
  <c r="L467" i="8"/>
  <c r="L465" i="8"/>
  <c r="L463" i="8"/>
  <c r="L461" i="8"/>
  <c r="L459" i="8"/>
  <c r="L457" i="8"/>
  <c r="L453" i="8"/>
  <c r="L451" i="8"/>
  <c r="L449" i="8"/>
  <c r="L447" i="8"/>
  <c r="L445" i="8"/>
  <c r="L443" i="8"/>
  <c r="L441" i="8"/>
  <c r="L439" i="8"/>
  <c r="L159" i="8"/>
  <c r="L223" i="8"/>
  <c r="L384" i="8"/>
  <c r="L368" i="8"/>
  <c r="L336" i="8"/>
  <c r="L312" i="8"/>
  <c r="L298" i="8"/>
  <c r="L426" i="8"/>
  <c r="L418" i="8"/>
  <c r="L410" i="8"/>
  <c r="L402" i="8"/>
  <c r="L394" i="8"/>
  <c r="L378" i="8"/>
  <c r="L346" i="8"/>
  <c r="L175" i="8"/>
  <c r="K352" i="8"/>
  <c r="L352" i="8" s="1"/>
  <c r="L304" i="8"/>
  <c r="L253" i="8"/>
  <c r="L239" i="8"/>
  <c r="L189" i="8"/>
  <c r="L173" i="8"/>
  <c r="L197" i="8"/>
  <c r="L438" i="8"/>
  <c r="L422" i="8"/>
  <c r="L414" i="8"/>
  <c r="L406" i="8"/>
  <c r="L398" i="8"/>
  <c r="L362" i="8"/>
  <c r="L330" i="8"/>
  <c r="L290" i="8"/>
  <c r="L276" i="8"/>
  <c r="L237" i="8"/>
  <c r="L165" i="8"/>
  <c r="L432" i="8"/>
  <c r="L428" i="8"/>
  <c r="L424" i="8"/>
  <c r="L420" i="8"/>
  <c r="L416" i="8"/>
  <c r="L412" i="8"/>
  <c r="L408" i="8"/>
  <c r="L404" i="8"/>
  <c r="L400" i="8"/>
  <c r="L396" i="8"/>
  <c r="K392" i="8"/>
  <c r="L392" i="8" s="1"/>
  <c r="L386" i="8"/>
  <c r="K376" i="8"/>
  <c r="L376" i="8" s="1"/>
  <c r="L370" i="8"/>
  <c r="K360" i="8"/>
  <c r="L360" i="8" s="1"/>
  <c r="L354" i="8"/>
  <c r="K344" i="8"/>
  <c r="L344" i="8" s="1"/>
  <c r="L338" i="8"/>
  <c r="K328" i="8"/>
  <c r="L328" i="8" s="1"/>
  <c r="L322" i="8"/>
  <c r="L308" i="8"/>
  <c r="K280" i="8"/>
  <c r="L280" i="8" s="1"/>
  <c r="K388" i="8"/>
  <c r="L388" i="8" s="1"/>
  <c r="K380" i="8"/>
  <c r="L380" i="8" s="1"/>
  <c r="K372" i="8"/>
  <c r="L372" i="8" s="1"/>
  <c r="K364" i="8"/>
  <c r="L364" i="8" s="1"/>
  <c r="K356" i="8"/>
  <c r="L356" i="8" s="1"/>
  <c r="K348" i="8"/>
  <c r="L348" i="8" s="1"/>
  <c r="K340" i="8"/>
  <c r="L340" i="8" s="1"/>
  <c r="K332" i="8"/>
  <c r="L332" i="8" s="1"/>
  <c r="K324" i="8"/>
  <c r="L324" i="8" s="1"/>
  <c r="K318" i="8"/>
  <c r="L318" i="8" s="1"/>
  <c r="K314" i="8"/>
  <c r="L314" i="8" s="1"/>
  <c r="K310" i="8"/>
  <c r="L310" i="8" s="1"/>
  <c r="K300" i="8"/>
  <c r="L300" i="8" s="1"/>
  <c r="K296" i="8"/>
  <c r="L296" i="8" s="1"/>
  <c r="L294" i="8"/>
  <c r="K292" i="8"/>
  <c r="L292" i="8" s="1"/>
  <c r="K286" i="8"/>
  <c r="L286" i="8" s="1"/>
  <c r="K282" i="8"/>
  <c r="L282" i="8" s="1"/>
  <c r="K278" i="8"/>
  <c r="L278" i="8" s="1"/>
  <c r="K274" i="8"/>
  <c r="L274" i="8" s="1"/>
  <c r="K272" i="8"/>
  <c r="L272" i="8" s="1"/>
  <c r="K270" i="8"/>
  <c r="L270" i="8" s="1"/>
  <c r="K268" i="8"/>
  <c r="L268" i="8" s="1"/>
  <c r="L266" i="8"/>
  <c r="K264" i="8"/>
  <c r="L264" i="8" s="1"/>
  <c r="K262" i="8"/>
  <c r="L262" i="8" s="1"/>
  <c r="K260" i="8"/>
  <c r="L260" i="8" s="1"/>
  <c r="K258" i="8"/>
  <c r="L258" i="8" s="1"/>
  <c r="K256" i="8"/>
  <c r="L256" i="8" s="1"/>
  <c r="K254" i="8"/>
  <c r="L254" i="8" s="1"/>
  <c r="K252" i="8"/>
  <c r="L252" i="8" s="1"/>
  <c r="K250" i="8"/>
  <c r="L250" i="8" s="1"/>
  <c r="K248" i="8"/>
  <c r="L248" i="8" s="1"/>
  <c r="K246" i="8"/>
  <c r="L246" i="8" s="1"/>
  <c r="K244" i="8"/>
  <c r="L244" i="8" s="1"/>
  <c r="K242" i="8"/>
  <c r="L242" i="8" s="1"/>
  <c r="K240" i="8"/>
  <c r="L240" i="8" s="1"/>
  <c r="K238" i="8"/>
  <c r="L238" i="8" s="1"/>
  <c r="K236" i="8"/>
  <c r="L236" i="8" s="1"/>
  <c r="K234" i="8"/>
  <c r="L234" i="8" s="1"/>
  <c r="K230" i="8"/>
  <c r="L230" i="8" s="1"/>
  <c r="K228" i="8"/>
  <c r="L228" i="8" s="1"/>
  <c r="K226" i="8"/>
  <c r="L226" i="8" s="1"/>
  <c r="K220" i="8"/>
  <c r="L220" i="8" s="1"/>
  <c r="L216" i="8"/>
  <c r="K214" i="8"/>
  <c r="L214" i="8" s="1"/>
  <c r="K212" i="8"/>
  <c r="L212" i="8" s="1"/>
  <c r="K210" i="8"/>
  <c r="L210" i="8" s="1"/>
  <c r="L208" i="8"/>
  <c r="K206" i="8"/>
  <c r="L206" i="8" s="1"/>
  <c r="K204" i="8"/>
  <c r="L204" i="8" s="1"/>
  <c r="L202" i="8"/>
  <c r="K200" i="8"/>
  <c r="L200" i="8" s="1"/>
  <c r="K198" i="8"/>
  <c r="L198" i="8" s="1"/>
  <c r="K196" i="8"/>
  <c r="L196" i="8" s="1"/>
  <c r="K194" i="8"/>
  <c r="L194" i="8" s="1"/>
  <c r="K192" i="8"/>
  <c r="L192" i="8" s="1"/>
  <c r="K190" i="8"/>
  <c r="L190" i="8" s="1"/>
  <c r="K188" i="8"/>
  <c r="L188" i="8" s="1"/>
  <c r="K186" i="8"/>
  <c r="L186" i="8" s="1"/>
  <c r="K184" i="8"/>
  <c r="L184" i="8" s="1"/>
  <c r="K182" i="8"/>
  <c r="L182" i="8" s="1"/>
  <c r="K178" i="8"/>
  <c r="L178" i="8" s="1"/>
  <c r="K176" i="8"/>
  <c r="L176" i="8" s="1"/>
  <c r="K174" i="8"/>
  <c r="L174" i="8" s="1"/>
  <c r="K172" i="8"/>
  <c r="L172" i="8" s="1"/>
  <c r="K170" i="8"/>
  <c r="L170" i="8" s="1"/>
  <c r="K166" i="8"/>
  <c r="L166" i="8" s="1"/>
  <c r="K164" i="8"/>
  <c r="L164" i="8" s="1"/>
  <c r="K162" i="8"/>
  <c r="L162" i="8" s="1"/>
  <c r="K158" i="8"/>
  <c r="L158" i="8" s="1"/>
  <c r="K156" i="8"/>
  <c r="L156" i="8" s="1"/>
  <c r="L152" i="8"/>
  <c r="K150" i="8"/>
  <c r="L150" i="8" s="1"/>
  <c r="K148" i="8"/>
  <c r="L148" i="8" s="1"/>
  <c r="K146" i="8"/>
  <c r="L146" i="8" s="1"/>
  <c r="L144" i="8"/>
  <c r="K142" i="8"/>
  <c r="L142" i="8" s="1"/>
  <c r="K140" i="8"/>
  <c r="L140" i="8" s="1"/>
  <c r="K134" i="8"/>
  <c r="L134" i="8" s="1"/>
  <c r="K132" i="8"/>
  <c r="L132" i="8" s="1"/>
  <c r="K130" i="8"/>
  <c r="L130" i="8" s="1"/>
  <c r="K128" i="8"/>
  <c r="L128" i="8" s="1"/>
  <c r="K126" i="8"/>
  <c r="L126" i="8" s="1"/>
  <c r="L124" i="8"/>
  <c r="K122" i="8"/>
  <c r="L122" i="8" s="1"/>
  <c r="K120" i="8"/>
  <c r="L120" i="8" s="1"/>
  <c r="K118" i="8"/>
  <c r="L118" i="8" s="1"/>
  <c r="K114" i="8"/>
  <c r="L114" i="8" s="1"/>
  <c r="L112" i="8"/>
  <c r="K110" i="8"/>
  <c r="L110" i="8" s="1"/>
  <c r="K108" i="8"/>
  <c r="L108" i="8" s="1"/>
  <c r="K106" i="8"/>
  <c r="L106" i="8" s="1"/>
  <c r="K102" i="8"/>
  <c r="L102" i="8" s="1"/>
  <c r="K100" i="8"/>
  <c r="L100" i="8" s="1"/>
  <c r="K98" i="8"/>
  <c r="L98" i="8" s="1"/>
  <c r="K382" i="8"/>
  <c r="L382" i="8" s="1"/>
  <c r="K366" i="8"/>
  <c r="L366" i="8" s="1"/>
  <c r="K350" i="8"/>
  <c r="L350" i="8" s="1"/>
  <c r="K334" i="8"/>
  <c r="L334" i="8" s="1"/>
  <c r="L316" i="8"/>
  <c r="K302" i="8"/>
  <c r="L302" i="8" s="1"/>
  <c r="K288" i="8"/>
  <c r="L288" i="8" s="1"/>
  <c r="K232" i="8"/>
  <c r="L232" i="8" s="1"/>
  <c r="K218" i="8"/>
  <c r="L218" i="8" s="1"/>
  <c r="K160" i="8"/>
  <c r="L160" i="8" s="1"/>
  <c r="K104" i="8"/>
  <c r="L104" i="8" s="1"/>
  <c r="L437" i="8"/>
  <c r="L433" i="8"/>
  <c r="L429" i="8"/>
  <c r="L425" i="8"/>
  <c r="L421" i="8"/>
  <c r="L417" i="8"/>
  <c r="L413" i="8"/>
  <c r="L409" i="8"/>
  <c r="L405" i="8"/>
  <c r="L401" i="8"/>
  <c r="L397" i="8"/>
  <c r="K393" i="8"/>
  <c r="L393" i="8" s="1"/>
  <c r="K391" i="8"/>
  <c r="L391" i="8" s="1"/>
  <c r="L389" i="8"/>
  <c r="L387" i="8"/>
  <c r="K385" i="8"/>
  <c r="L385" i="8" s="1"/>
  <c r="K383" i="8"/>
  <c r="L383" i="8" s="1"/>
  <c r="L381" i="8"/>
  <c r="K377" i="8"/>
  <c r="L377" i="8" s="1"/>
  <c r="K375" i="8"/>
  <c r="L375" i="8" s="1"/>
  <c r="L261" i="8"/>
  <c r="K435" i="8"/>
  <c r="L435" i="8" s="1"/>
  <c r="K431" i="8"/>
  <c r="L431" i="8" s="1"/>
  <c r="K427" i="8"/>
  <c r="L427" i="8" s="1"/>
  <c r="K423" i="8"/>
  <c r="L423" i="8" s="1"/>
  <c r="K419" i="8"/>
  <c r="L419" i="8" s="1"/>
  <c r="K415" i="8"/>
  <c r="L415" i="8" s="1"/>
  <c r="K411" i="8"/>
  <c r="L411" i="8" s="1"/>
  <c r="K407" i="8"/>
  <c r="L407" i="8" s="1"/>
  <c r="K403" i="8"/>
  <c r="L403" i="8" s="1"/>
  <c r="K399" i="8"/>
  <c r="L399" i="8" s="1"/>
  <c r="K395" i="8"/>
  <c r="L395" i="8" s="1"/>
  <c r="K390" i="8"/>
  <c r="L390" i="8" s="1"/>
  <c r="K379" i="8"/>
  <c r="L379" i="8" s="1"/>
  <c r="K374" i="8"/>
  <c r="L374" i="8" s="1"/>
  <c r="K358" i="8"/>
  <c r="L358" i="8" s="1"/>
  <c r="K342" i="8"/>
  <c r="L342" i="8" s="1"/>
  <c r="K326" i="8"/>
  <c r="L326" i="8" s="1"/>
  <c r="K320" i="8"/>
  <c r="L320" i="8" s="1"/>
  <c r="K306" i="8"/>
  <c r="L306" i="8" s="1"/>
  <c r="L284" i="8"/>
  <c r="K224" i="8"/>
  <c r="L224" i="8" s="1"/>
  <c r="K168" i="8"/>
  <c r="L168" i="8" s="1"/>
  <c r="K154" i="8"/>
  <c r="L154" i="8" s="1"/>
  <c r="K136" i="8"/>
  <c r="L136" i="8" s="1"/>
  <c r="L221" i="8"/>
  <c r="L213" i="8"/>
  <c r="L207" i="8"/>
  <c r="L157" i="8"/>
  <c r="L149" i="8"/>
  <c r="L373" i="8"/>
  <c r="L371" i="8"/>
  <c r="L367" i="8"/>
  <c r="L365" i="8"/>
  <c r="L363" i="8"/>
  <c r="L359" i="8"/>
  <c r="L357" i="8"/>
  <c r="L355" i="8"/>
  <c r="L351" i="8"/>
  <c r="L349" i="8"/>
  <c r="L347" i="8"/>
  <c r="L343" i="8"/>
  <c r="L341" i="8"/>
  <c r="L339" i="8"/>
  <c r="L335" i="8"/>
  <c r="L333" i="8"/>
  <c r="L331" i="8"/>
  <c r="L327" i="8"/>
  <c r="L325" i="8"/>
  <c r="L323" i="8"/>
  <c r="K321" i="8"/>
  <c r="L321" i="8" s="1"/>
  <c r="L319" i="8"/>
  <c r="L315" i="8"/>
  <c r="K313" i="8"/>
  <c r="L313" i="8" s="1"/>
  <c r="L311" i="8"/>
  <c r="L309" i="8"/>
  <c r="L307" i="8"/>
  <c r="K305" i="8"/>
  <c r="L305" i="8" s="1"/>
  <c r="L301" i="8"/>
  <c r="K297" i="8"/>
  <c r="L297" i="8" s="1"/>
  <c r="L295" i="8"/>
  <c r="L293" i="8"/>
  <c r="L291" i="8"/>
  <c r="K289" i="8"/>
  <c r="L289" i="8" s="1"/>
  <c r="L287" i="8"/>
  <c r="L283" i="8"/>
  <c r="K281" i="8"/>
  <c r="L281" i="8" s="1"/>
  <c r="L279" i="8"/>
  <c r="L277" i="8"/>
  <c r="L275" i="8"/>
  <c r="L273" i="8"/>
  <c r="L271" i="8"/>
  <c r="L267" i="8"/>
  <c r="K265" i="8"/>
  <c r="L265" i="8" s="1"/>
  <c r="K263" i="8"/>
  <c r="L263" i="8" s="1"/>
  <c r="L259" i="8"/>
  <c r="K257" i="8"/>
  <c r="L257" i="8" s="1"/>
  <c r="L251" i="8"/>
  <c r="K249" i="8"/>
  <c r="L249" i="8" s="1"/>
  <c r="K247" i="8"/>
  <c r="L247" i="8" s="1"/>
  <c r="L243" i="8"/>
  <c r="K241" i="8"/>
  <c r="L241" i="8" s="1"/>
  <c r="L235" i="8"/>
  <c r="K233" i="8"/>
  <c r="L233" i="8" s="1"/>
  <c r="K231" i="8"/>
  <c r="L231" i="8" s="1"/>
  <c r="K225" i="8"/>
  <c r="L225" i="8" s="1"/>
  <c r="K217" i="8"/>
  <c r="L217" i="8" s="1"/>
  <c r="K215" i="8"/>
  <c r="L215" i="8" s="1"/>
  <c r="L211" i="8"/>
  <c r="K209" i="8"/>
  <c r="L209" i="8" s="1"/>
  <c r="L203" i="8"/>
  <c r="K201" i="8"/>
  <c r="L201" i="8" s="1"/>
  <c r="K199" i="8"/>
  <c r="L199" i="8" s="1"/>
  <c r="L195" i="8"/>
  <c r="K193" i="8"/>
  <c r="L193" i="8" s="1"/>
  <c r="L187" i="8"/>
  <c r="K185" i="8"/>
  <c r="L185" i="8" s="1"/>
  <c r="K183" i="8"/>
  <c r="L183" i="8" s="1"/>
  <c r="L179" i="8"/>
  <c r="L171" i="8"/>
  <c r="K169" i="8"/>
  <c r="L169" i="8" s="1"/>
  <c r="K167" i="8"/>
  <c r="L167" i="8" s="1"/>
  <c r="K153" i="8"/>
  <c r="L153" i="8" s="1"/>
  <c r="K151" i="8"/>
  <c r="L151" i="8" s="1"/>
  <c r="L147" i="8"/>
  <c r="K145" i="8"/>
  <c r="L145" i="8" s="1"/>
  <c r="L143" i="8"/>
  <c r="K141" i="8"/>
  <c r="L141" i="8" s="1"/>
  <c r="K139" i="8"/>
  <c r="L139" i="8" s="1"/>
  <c r="K137" i="8"/>
  <c r="L137" i="8" s="1"/>
  <c r="L135" i="8"/>
  <c r="K133" i="8"/>
  <c r="L133" i="8" s="1"/>
  <c r="K131" i="8"/>
  <c r="L131" i="8" s="1"/>
  <c r="K129" i="8"/>
  <c r="L129" i="8" s="1"/>
  <c r="L127" i="8"/>
  <c r="K125" i="8"/>
  <c r="L125" i="8" s="1"/>
  <c r="K123" i="8"/>
  <c r="L123" i="8" s="1"/>
  <c r="K121" i="8"/>
  <c r="L121" i="8" s="1"/>
  <c r="K117" i="8"/>
  <c r="L117" i="8" s="1"/>
  <c r="K115" i="8"/>
  <c r="L115" i="8" s="1"/>
  <c r="K113" i="8"/>
  <c r="L113" i="8" s="1"/>
  <c r="K107" i="8"/>
  <c r="L107" i="8" s="1"/>
  <c r="K105" i="8"/>
  <c r="L105" i="8" s="1"/>
  <c r="L103" i="8"/>
  <c r="K101" i="8"/>
  <c r="L101" i="8" s="1"/>
  <c r="K99" i="8"/>
  <c r="L99" i="8" s="1"/>
  <c r="K369" i="8"/>
  <c r="L369" i="8" s="1"/>
  <c r="K361" i="8"/>
  <c r="L361" i="8" s="1"/>
  <c r="K353" i="8"/>
  <c r="L353" i="8" s="1"/>
  <c r="K345" i="8"/>
  <c r="L345" i="8" s="1"/>
  <c r="K337" i="8"/>
  <c r="L337" i="8" s="1"/>
  <c r="K329" i="8"/>
  <c r="L329" i="8" s="1"/>
  <c r="K317" i="8"/>
  <c r="L317" i="8" s="1"/>
  <c r="K303" i="8"/>
  <c r="L303" i="8" s="1"/>
  <c r="K299" i="8"/>
  <c r="L299" i="8" s="1"/>
  <c r="K285" i="8"/>
  <c r="L285" i="8" s="1"/>
  <c r="K269" i="8"/>
  <c r="L269" i="8" s="1"/>
  <c r="L255" i="8"/>
  <c r="K227" i="8"/>
  <c r="L227" i="8" s="1"/>
  <c r="K219" i="8"/>
  <c r="L219" i="8" s="1"/>
  <c r="L205" i="8"/>
  <c r="L191" i="8"/>
  <c r="K163" i="8"/>
  <c r="L163" i="8" s="1"/>
  <c r="K155" i="8"/>
  <c r="L155" i="8" s="1"/>
  <c r="K119" i="8"/>
  <c r="L119" i="8" s="1"/>
  <c r="I9" i="8"/>
  <c r="L12" i="8"/>
  <c r="L475" i="8"/>
  <c r="K477" i="8"/>
  <c r="L476" i="8"/>
  <c r="L474" i="8"/>
  <c r="I92" i="8"/>
  <c r="J92" i="8"/>
  <c r="L14" i="8"/>
  <c r="L13" i="8"/>
  <c r="L11" i="8"/>
  <c r="L436" i="8" l="1"/>
  <c r="L455" i="8"/>
  <c r="L15" i="8"/>
  <c r="L111" i="8"/>
  <c r="K67" i="8"/>
  <c r="L67" i="8" s="1"/>
  <c r="K52" i="8"/>
  <c r="L52" i="8"/>
  <c r="K57" i="8"/>
  <c r="L57" i="8" s="1"/>
  <c r="K53" i="8"/>
  <c r="L53" i="8" s="1"/>
  <c r="K63" i="8"/>
  <c r="L63" i="8" s="1"/>
  <c r="K56" i="8"/>
  <c r="L56" i="8" s="1"/>
  <c r="K51" i="8"/>
  <c r="L51" i="8" s="1"/>
  <c r="K60" i="8"/>
  <c r="L60" i="8" s="1"/>
  <c r="K62" i="8"/>
  <c r="L62" i="8" s="1"/>
  <c r="K55" i="8"/>
  <c r="L55" i="8" s="1"/>
  <c r="K61" i="8"/>
  <c r="L61" i="8" s="1"/>
  <c r="K58" i="8"/>
  <c r="L58" i="8" s="1"/>
  <c r="K64" i="8"/>
  <c r="L64" i="8" s="1"/>
  <c r="K54" i="8"/>
  <c r="L54" i="8" s="1"/>
  <c r="K65" i="8"/>
  <c r="L65" i="8" s="1"/>
  <c r="K59" i="8"/>
  <c r="L59" i="8"/>
  <c r="K66" i="8"/>
  <c r="L66" i="8" s="1"/>
  <c r="K23" i="8"/>
  <c r="L23" i="8" s="1"/>
  <c r="L434" i="8"/>
  <c r="L70" i="8"/>
  <c r="L477" i="8"/>
  <c r="L92" i="8"/>
  <c r="K92" i="8"/>
  <c r="J97" i="8" l="1"/>
  <c r="J74" i="8"/>
  <c r="J71" i="8"/>
  <c r="K71" i="8" s="1"/>
  <c r="J430" i="8" l="1"/>
  <c r="K74" i="8"/>
  <c r="K97" i="8"/>
  <c r="J18" i="8"/>
  <c r="K69" i="8"/>
  <c r="J69" i="8"/>
  <c r="L71" i="8"/>
  <c r="L69" i="8" s="1"/>
  <c r="J10" i="8"/>
  <c r="J50" i="8"/>
  <c r="K50" i="8" l="1"/>
  <c r="L50" i="8" s="1"/>
  <c r="L97" i="8"/>
  <c r="J472" i="8"/>
  <c r="K10" i="8"/>
  <c r="K9" i="8" s="1"/>
  <c r="J9" i="8"/>
  <c r="J470" i="8"/>
  <c r="K430" i="8"/>
  <c r="L430" i="8" s="1"/>
  <c r="K18" i="8"/>
  <c r="L74" i="8"/>
  <c r="L18" i="8" l="1"/>
  <c r="L10" i="8"/>
  <c r="L9" i="8" s="1"/>
  <c r="K472" i="8"/>
  <c r="L472" i="8" s="1"/>
  <c r="K470" i="8"/>
  <c r="L470" i="8" s="1"/>
  <c r="J468" i="8"/>
  <c r="J478" i="8" s="1"/>
  <c r="J494" i="8" s="1"/>
  <c r="L468" i="8" l="1"/>
  <c r="L478" i="8" s="1"/>
  <c r="L494" i="8" s="1"/>
  <c r="K468" i="8"/>
  <c r="K478" i="8" s="1"/>
  <c r="K494" i="8" s="1"/>
</calcChain>
</file>

<file path=xl/sharedStrings.xml><?xml version="1.0" encoding="utf-8"?>
<sst xmlns="http://schemas.openxmlformats.org/spreadsheetml/2006/main" count="585" uniqueCount="113">
  <si>
    <t>Додаток 1</t>
  </si>
  <si>
    <t>№ з/п</t>
  </si>
  <si>
    <t>Рахунок, субрахунок</t>
  </si>
  <si>
    <t>Рік випуску (будівництва) чи дата придбання (введення в експлуатацію) та виготовлення</t>
  </si>
  <si>
    <t>Номер</t>
  </si>
  <si>
    <t>Один. вимір.</t>
  </si>
  <si>
    <t>За даними бухгалтерського обліку</t>
  </si>
  <si>
    <t>Інші відомості</t>
  </si>
  <si>
    <t>інвентарний/номенклатурний</t>
  </si>
  <si>
    <t>заводський</t>
  </si>
  <si>
    <t>паспорта</t>
  </si>
  <si>
    <t>кількість</t>
  </si>
  <si>
    <t>первісна (переоцінена) вартість</t>
  </si>
  <si>
    <t>сума зносу (накопиченої амортизації)</t>
  </si>
  <si>
    <t>балансова варітсь</t>
  </si>
  <si>
    <t>строк корисного використання</t>
  </si>
  <si>
    <t>Будинки, споруди тапередавальні пристрої</t>
  </si>
  <si>
    <t>Машини та обладнання</t>
  </si>
  <si>
    <t xml:space="preserve">Бібліотечні фонди </t>
  </si>
  <si>
    <t xml:space="preserve">Малоцінні необоротні матеріальні активи </t>
  </si>
  <si>
    <t>Білизна, постільні речі, одяг та взуття</t>
  </si>
  <si>
    <t>РАЗОМ ЗА РАХУНКОМ 111 «Інші необоротні матеріальні активи розпорядників бюджетних коштів»</t>
  </si>
  <si>
    <t xml:space="preserve">Авторські та суміжні з ними права </t>
  </si>
  <si>
    <t>Права користування природними ресурсами</t>
  </si>
  <si>
    <t>Права на знаки для товарів і послуг</t>
  </si>
  <si>
    <t>Права користування майном</t>
  </si>
  <si>
    <t>Права на об'єкти промислової власності</t>
  </si>
  <si>
    <t>Інші нематеріальні активи</t>
  </si>
  <si>
    <t>РАЗОМ ЗА РАХУНКОМ 121 «Нематеріальні активи розпорядників бюджетних коштів»</t>
  </si>
  <si>
    <t xml:space="preserve">УСЬОГО НЕОБОРОТНИХ АКТИВІВ </t>
  </si>
  <si>
    <t>шт</t>
  </si>
  <si>
    <t>___</t>
  </si>
  <si>
    <t>ТРАНСПОРТНІ ЗАСОБИ</t>
  </si>
  <si>
    <t>Тварини та багаторічні насадження</t>
  </si>
  <si>
    <t>________________</t>
  </si>
  <si>
    <t>_______________</t>
  </si>
  <si>
    <t xml:space="preserve">здав </t>
  </si>
  <si>
    <t>прийняв</t>
  </si>
  <si>
    <t>матеріально-відповідальна особа закладу</t>
  </si>
  <si>
    <t>Необоротні активи</t>
  </si>
  <si>
    <t>РАЗОМ ЗА РАХУНКОМ 101 «Основні засоби та інвестиційна нерухомість розпорядників бюджетних коштів»</t>
  </si>
  <si>
    <t>Найменування, стисла характеристика та призначення об’єкта (пооб’єктно)</t>
  </si>
  <si>
    <t>до Передавального акту від "___" _____________ 2024 року</t>
  </si>
  <si>
    <t xml:space="preserve">Інструменти,  прилади та інвентар </t>
  </si>
  <si>
    <t xml:space="preserve">Підписи комісії з приймання- передачі: </t>
  </si>
  <si>
    <t>Голова комісії</t>
  </si>
  <si>
    <t>Члени комісії :</t>
  </si>
  <si>
    <t>_____________</t>
  </si>
  <si>
    <t xml:space="preserve">А.П. Зубова </t>
  </si>
  <si>
    <t xml:space="preserve">В.М. Вадюнка </t>
  </si>
  <si>
    <t xml:space="preserve">С.О. Столяренко </t>
  </si>
  <si>
    <t xml:space="preserve">В.Р. Петруша </t>
  </si>
  <si>
    <t xml:space="preserve"> С.М. Гаврилович </t>
  </si>
  <si>
    <t xml:space="preserve">В.П. Демченко </t>
  </si>
  <si>
    <t>10480050-059</t>
  </si>
  <si>
    <t>10480060-064</t>
  </si>
  <si>
    <t>11130019/1</t>
  </si>
  <si>
    <t>11130020/1</t>
  </si>
  <si>
    <t>11130021/1</t>
  </si>
  <si>
    <t>11130022/1</t>
  </si>
  <si>
    <t>11130023/1</t>
  </si>
  <si>
    <t>11130024/1</t>
  </si>
  <si>
    <t>11130025/1</t>
  </si>
  <si>
    <t>11130026/1</t>
  </si>
  <si>
    <t>11130027/1</t>
  </si>
  <si>
    <t>11130028/1</t>
  </si>
  <si>
    <t>11130029/1</t>
  </si>
  <si>
    <t>11130030/1</t>
  </si>
  <si>
    <t>11130031/1</t>
  </si>
  <si>
    <t>11130032/1</t>
  </si>
  <si>
    <t>11130033/1</t>
  </si>
  <si>
    <t>11130034/1</t>
  </si>
  <si>
    <t>11130035/1</t>
  </si>
  <si>
    <t>11130036/1</t>
  </si>
  <si>
    <t>11130037/1</t>
  </si>
  <si>
    <t>11130038/1</t>
  </si>
  <si>
    <t>11130039/1</t>
  </si>
  <si>
    <t>11130040/1</t>
  </si>
  <si>
    <t>11130041/1</t>
  </si>
  <si>
    <t>11130042/1</t>
  </si>
  <si>
    <t>11130043/1</t>
  </si>
  <si>
    <t>11130044/1</t>
  </si>
  <si>
    <t>11130045/1</t>
  </si>
  <si>
    <t>11130046/1</t>
  </si>
  <si>
    <t>Автобус АС Р-4234 "Мрія" (Д0029088-К0000617-Ш)</t>
  </si>
  <si>
    <t>10151001/1</t>
  </si>
  <si>
    <t>10630001/1</t>
  </si>
  <si>
    <t>10163002/1</t>
  </si>
  <si>
    <t>2021</t>
  </si>
  <si>
    <t>10490001/1</t>
  </si>
  <si>
    <t>10480002/1</t>
  </si>
  <si>
    <t>10490004/1</t>
  </si>
  <si>
    <t>10490005/1</t>
  </si>
  <si>
    <t>10490006/1</t>
  </si>
  <si>
    <t>101480001/1</t>
  </si>
  <si>
    <t>101480002/1</t>
  </si>
  <si>
    <t>101480003/1</t>
  </si>
  <si>
    <t>101480004/1</t>
  </si>
  <si>
    <t>101480005/1</t>
  </si>
  <si>
    <t>101480006/1</t>
  </si>
  <si>
    <t>101480007/1</t>
  </si>
  <si>
    <t>101480008/1</t>
  </si>
  <si>
    <t>101480009/1</t>
  </si>
  <si>
    <t>101480010/1</t>
  </si>
  <si>
    <t>101480011/1</t>
  </si>
  <si>
    <t>101480012-022/1</t>
  </si>
  <si>
    <t>101480023/1</t>
  </si>
  <si>
    <t>Інші основні засоби</t>
  </si>
  <si>
    <t>10180001/1</t>
  </si>
  <si>
    <t>10180002/1</t>
  </si>
  <si>
    <t>компл</t>
  </si>
  <si>
    <t>О.М.Іщенко</t>
  </si>
  <si>
    <t>Л.Б. Маленко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</si>
</sst>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\ _г_р_н_._-;\-* #,##0\ _г_р_н_._-;_-* &quot;-&quot;\ _г_р_н_._-;_-@_-"/>
    <numFmt numFmtId="166" formatCode="_-* #,##0.00\ _г_р_н_._-;\-* #,##0.00\ _г_р_н_._-;_-* &quot;-&quot;??\ _г_р_н_._-;_-@_-"/>
    <numFmt numFmtId="167" formatCode="_-* #,##0.00_р_._-;\-* #,##0.00_р_._-;_-* &quot;-&quot;_р_._-;_-@_-"/>
    <numFmt numFmtId="168" formatCode="0.0"/>
    <numFmt numFmtId="169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2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0" fontId="3" fillId="0" borderId="0"/>
  </cellStyleXfs>
  <cellXfs count="141">
    <xf numFmtId="0" fontId="0" fillId="0" borderId="0" xfId="0"/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wrapText="1"/>
    </xf>
    <xf numFmtId="164" fontId="2" fillId="0" borderId="7" xfId="1" applyNumberFormat="1" applyFont="1" applyBorder="1" applyAlignment="1">
      <alignment horizontal="center" vertical="center"/>
    </xf>
    <xf numFmtId="167" fontId="1" fillId="0" borderId="7" xfId="1" applyNumberFormat="1" applyFont="1" applyBorder="1"/>
    <xf numFmtId="2" fontId="2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wrapText="1"/>
    </xf>
    <xf numFmtId="169" fontId="1" fillId="0" borderId="7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2" fontId="4" fillId="0" borderId="7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2" fontId="1" fillId="0" borderId="7" xfId="0" applyNumberFormat="1" applyFont="1" applyBorder="1" applyAlignment="1">
      <alignment horizontal="center" vertical="top" wrapText="1"/>
    </xf>
    <xf numFmtId="0" fontId="7" fillId="0" borderId="0" xfId="0" applyFont="1"/>
    <xf numFmtId="169" fontId="1" fillId="0" borderId="7" xfId="1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wrapText="1"/>
    </xf>
    <xf numFmtId="2" fontId="1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8" fillId="0" borderId="7" xfId="0" applyFont="1" applyBorder="1" applyAlignment="1">
      <alignment horizontal="center" wrapText="1"/>
    </xf>
    <xf numFmtId="0" fontId="5" fillId="0" borderId="0" xfId="0" applyFont="1" applyBorder="1"/>
    <xf numFmtId="0" fontId="0" fillId="0" borderId="0" xfId="0" applyFont="1"/>
    <xf numFmtId="0" fontId="0" fillId="0" borderId="0" xfId="0" applyFont="1" applyAlignment="1">
      <alignment wrapText="1"/>
    </xf>
    <xf numFmtId="166" fontId="1" fillId="0" borderId="7" xfId="0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Font="1" applyAlignment="1">
      <alignment horizontal="left"/>
    </xf>
    <xf numFmtId="0" fontId="1" fillId="0" borderId="7" xfId="0" applyFont="1" applyBorder="1" applyAlignment="1">
      <alignment horizontal="center" wrapText="1"/>
    </xf>
    <xf numFmtId="2" fontId="1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0" fillId="0" borderId="0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  <xf numFmtId="0" fontId="2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2" fontId="1" fillId="0" borderId="7" xfId="0" applyNumberFormat="1" applyFont="1" applyBorder="1" applyAlignment="1">
      <alignment horizontal="center" wrapText="1"/>
    </xf>
    <xf numFmtId="2" fontId="12" fillId="0" borderId="7" xfId="0" applyNumberFormat="1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top" wrapText="1"/>
    </xf>
    <xf numFmtId="2" fontId="10" fillId="0" borderId="7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/>
    <xf numFmtId="0" fontId="12" fillId="0" borderId="7" xfId="0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wrapText="1"/>
    </xf>
    <xf numFmtId="0" fontId="13" fillId="0" borderId="0" xfId="0" applyFont="1" applyFill="1"/>
    <xf numFmtId="0" fontId="10" fillId="0" borderId="7" xfId="0" applyFont="1" applyFill="1" applyBorder="1" applyAlignment="1">
      <alignment horizontal="left" wrapText="1"/>
    </xf>
    <xf numFmtId="2" fontId="10" fillId="0" borderId="7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wrapText="1"/>
    </xf>
    <xf numFmtId="0" fontId="16" fillId="0" borderId="7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2" fontId="2" fillId="0" borderId="7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8" fillId="0" borderId="7" xfId="0" applyFont="1" applyFill="1" applyBorder="1" applyAlignment="1">
      <alignment horizontal="center" wrapText="1"/>
    </xf>
    <xf numFmtId="49" fontId="14" fillId="0" borderId="7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17" fillId="0" borderId="7" xfId="0" applyFont="1" applyFill="1" applyBorder="1" applyAlignment="1">
      <alignment horizontal="left" wrapText="1"/>
    </xf>
    <xf numFmtId="0" fontId="0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8" fillId="0" borderId="7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left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2" fontId="1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wrapText="1"/>
    </xf>
    <xf numFmtId="0" fontId="0" fillId="0" borderId="6" xfId="0" applyFont="1" applyBorder="1" applyAlignment="1">
      <alignment wrapText="1"/>
    </xf>
    <xf numFmtId="0" fontId="1" fillId="0" borderId="4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0" fillId="0" borderId="0" xfId="0" applyFont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left" wrapText="1"/>
    </xf>
    <xf numFmtId="0" fontId="12" fillId="0" borderId="7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left" wrapText="1"/>
    </xf>
    <xf numFmtId="2" fontId="1" fillId="0" borderId="7" xfId="0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/>
    </xf>
  </cellXfs>
  <cellStyles count="3">
    <cellStyle name="Обычный" xfId="0" builtinId="0"/>
    <cellStyle name="Обычный 2" xfId="2"/>
    <cellStyle name="Финансовый [0]" xfId="1" builtinId="6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sktop\&#1073;&#1091;&#1093;&#1075;&#1072;&#1083;&#1090;&#1077;&#1088;&#1110;&#1103;%20&#1083;&#1077;&#1085;&#1072;\&#1054;&#1073;&#1110;&#1075;&#1086;&#1074;&#1110;%20&#1074;&#1110;&#1076;&#1086;&#1084;&#1086;&#1089;&#1090;&#1110;%20&#1087;&#1086;%20&#1058;&#1052;&#1062;%20&#1085;&#1086;&#1074;&#1099;\&#1058;&#1052;&#1062;%202024\&#1064;&#1082;&#1086;&#1083;&#1080;\&#1041;&#1110;&#1083;&#1082;&#1110;&#1074;&#1089;&#1100;&#1082;&#1072;%20&#1047;&#1047;&#1057;&#1054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13"/>
      <sheetName val="1014"/>
      <sheetName val="1014 1"/>
      <sheetName val="1015"/>
      <sheetName val="1015 1"/>
      <sheetName val="1016"/>
      <sheetName val="1016 1"/>
      <sheetName val="1017"/>
      <sheetName val="1018 1"/>
      <sheetName val="1112"/>
      <sheetName val="1113"/>
      <sheetName val="1113 1"/>
      <sheetName val="1114"/>
      <sheetName val="1114 1"/>
    </sheetNames>
    <sheetDataSet>
      <sheetData sheetId="0">
        <row r="4">
          <cell r="B4" t="str">
            <v>Будівля школи</v>
          </cell>
          <cell r="AV4">
            <v>1</v>
          </cell>
          <cell r="AW4">
            <v>2154693</v>
          </cell>
        </row>
        <row r="5">
          <cell r="B5" t="str">
            <v>Сарай конюшня</v>
          </cell>
          <cell r="AV5">
            <v>1</v>
          </cell>
          <cell r="AW5">
            <v>1987</v>
          </cell>
        </row>
        <row r="6">
          <cell r="B6" t="str">
            <v>Колодязь</v>
          </cell>
          <cell r="AV6">
            <v>1</v>
          </cell>
          <cell r="AW6">
            <v>1017</v>
          </cell>
        </row>
        <row r="7">
          <cell r="B7" t="str">
            <v>Туалет</v>
          </cell>
          <cell r="AV7">
            <v>1</v>
          </cell>
          <cell r="AW7">
            <v>2250</v>
          </cell>
        </row>
        <row r="8">
          <cell r="B8" t="str">
            <v>Будівля котельні</v>
          </cell>
          <cell r="AV8">
            <v>1</v>
          </cell>
          <cell r="AW8">
            <v>1728741</v>
          </cell>
        </row>
        <row r="9">
          <cell r="B9" t="str">
            <v>Топкова</v>
          </cell>
          <cell r="AV9">
            <v>1</v>
          </cell>
          <cell r="AW9">
            <v>231001</v>
          </cell>
        </row>
      </sheetData>
      <sheetData sheetId="1">
        <row r="4">
          <cell r="B4" t="str">
            <v>Піаніно</v>
          </cell>
          <cell r="AW4">
            <v>1</v>
          </cell>
          <cell r="AX4">
            <v>772</v>
          </cell>
        </row>
        <row r="5">
          <cell r="B5" t="str">
            <v>Щит розподільчий</v>
          </cell>
          <cell r="AW5">
            <v>1</v>
          </cell>
          <cell r="AX5">
            <v>767</v>
          </cell>
        </row>
        <row r="6">
          <cell r="B6" t="str">
            <v>Холодильна шафа</v>
          </cell>
          <cell r="AW6">
            <v>1</v>
          </cell>
          <cell r="AX6">
            <v>544</v>
          </cell>
        </row>
        <row r="7">
          <cell r="B7" t="str">
            <v>Дитяче спортивне обладнання</v>
          </cell>
          <cell r="AW7">
            <v>1</v>
          </cell>
          <cell r="AX7">
            <v>936</v>
          </cell>
        </row>
        <row r="8">
          <cell r="B8" t="str">
            <v>Холодильник Vdok-244</v>
          </cell>
          <cell r="AW8">
            <v>1</v>
          </cell>
          <cell r="AX8">
            <v>1643</v>
          </cell>
        </row>
        <row r="9">
          <cell r="B9" t="str">
            <v>Телевізор LC</v>
          </cell>
          <cell r="AW9">
            <v>1</v>
          </cell>
          <cell r="AX9">
            <v>1729</v>
          </cell>
        </row>
        <row r="10">
          <cell r="B10" t="str">
            <v>Музичний центр</v>
          </cell>
          <cell r="AW10">
            <v>1</v>
          </cell>
          <cell r="AX10">
            <v>1033</v>
          </cell>
        </row>
        <row r="11">
          <cell r="B11" t="str">
            <v>Комп’ютер вчителя</v>
          </cell>
          <cell r="AW11">
            <v>1</v>
          </cell>
          <cell r="AX11">
            <v>9824</v>
          </cell>
        </row>
        <row r="12">
          <cell r="B12" t="str">
            <v>Комп’ютер учня</v>
          </cell>
          <cell r="AW12">
            <v>10</v>
          </cell>
          <cell r="AX12">
            <v>29360</v>
          </cell>
        </row>
        <row r="13">
          <cell r="B13" t="str">
            <v>Інтернет сервер Mikro-Fom</v>
          </cell>
          <cell r="AW13">
            <v>1</v>
          </cell>
          <cell r="AX13">
            <v>3253</v>
          </cell>
        </row>
        <row r="14">
          <cell r="B14" t="str">
            <v>Комплект обладнання електромережі</v>
          </cell>
          <cell r="AW14">
            <v>1</v>
          </cell>
          <cell r="AX14">
            <v>3690</v>
          </cell>
        </row>
        <row r="15">
          <cell r="B15" t="str">
            <v>Інтерактивний мільтимедійний комплекс: ноутбук, екран, проектор</v>
          </cell>
          <cell r="AW15">
            <v>1</v>
          </cell>
          <cell r="AX15">
            <v>4230</v>
          </cell>
        </row>
        <row r="16">
          <cell r="B16" t="str">
            <v>Ноутбук lenovo інклюзія</v>
          </cell>
          <cell r="AW16">
            <v>1</v>
          </cell>
          <cell r="AX16">
            <v>11778</v>
          </cell>
        </row>
        <row r="17">
          <cell r="B17" t="str">
            <v>Комплект для друку та ламінув. (ламінатор а-4,БФП EPSONL382)</v>
          </cell>
          <cell r="AW17">
            <v>1</v>
          </cell>
          <cell r="AX17">
            <v>8700</v>
          </cell>
        </row>
        <row r="18">
          <cell r="B18" t="str">
            <v>Документ камера EPSON ELPD07</v>
          </cell>
          <cell r="AW18">
            <v>1</v>
          </cell>
          <cell r="AX18">
            <v>7600</v>
          </cell>
        </row>
        <row r="19">
          <cell r="B19" t="str">
            <v>Ноутбук НР 250 G6</v>
          </cell>
          <cell r="AW19">
            <v>1</v>
          </cell>
          <cell r="AX19">
            <v>9518</v>
          </cell>
        </row>
        <row r="20">
          <cell r="B20" t="str">
            <v>Інтерактивна дошка NEWLINE TRUBOARD R3-800</v>
          </cell>
          <cell r="AW20">
            <v>1</v>
          </cell>
          <cell r="AX20">
            <v>20972</v>
          </cell>
        </row>
        <row r="21">
          <cell r="B21" t="str">
            <v>Проектор ортома X305ST</v>
          </cell>
          <cell r="AW21">
            <v>1</v>
          </cell>
          <cell r="AX21">
            <v>17100</v>
          </cell>
        </row>
        <row r="22">
          <cell r="B22" t="str">
            <v>Проектор ортома X308ST</v>
          </cell>
          <cell r="AW22">
            <v>1</v>
          </cell>
          <cell r="AX22">
            <v>14451</v>
          </cell>
        </row>
        <row r="23">
          <cell r="B23" t="str">
            <v>Інтерактивна дошка NEМLINE TRUBOARD R5-800L</v>
          </cell>
          <cell r="AW23">
            <v>1</v>
          </cell>
          <cell r="AX23">
            <v>16655</v>
          </cell>
        </row>
        <row r="24">
          <cell r="B24" t="str">
            <v>Ноутбук нр-250 g-7</v>
          </cell>
          <cell r="AW24">
            <v>1</v>
          </cell>
          <cell r="AX24">
            <v>14850</v>
          </cell>
        </row>
        <row r="25">
          <cell r="B25" t="str">
            <v>Спортивний комплекс</v>
          </cell>
          <cell r="AW25">
            <v>1</v>
          </cell>
          <cell r="AX25">
            <v>9190</v>
          </cell>
        </row>
        <row r="26">
          <cell r="B26" t="str">
            <v>Комп’ютер (вчительський,учнівські)</v>
          </cell>
          <cell r="AW26">
            <v>3</v>
          </cell>
          <cell r="AX26">
            <v>17670</v>
          </cell>
        </row>
        <row r="27">
          <cell r="B27" t="str">
            <v>Комплект для друку та ламінування</v>
          </cell>
          <cell r="AW27">
            <v>1</v>
          </cell>
          <cell r="AX27">
            <v>7530</v>
          </cell>
        </row>
        <row r="28">
          <cell r="B28" t="str">
            <v>Сенсорний куточок (крысло7 пуф-1банкетка1</v>
          </cell>
          <cell r="AW28">
            <v>1</v>
          </cell>
          <cell r="AX28">
            <v>8965</v>
          </cell>
        </row>
        <row r="29">
          <cell r="B29" t="str">
            <v>НабірІРК+D35:D46 (Стіл піс-1дошка монтесорі1дошки міжпівкульної взаємодії1)</v>
          </cell>
          <cell r="AW29">
            <v>1</v>
          </cell>
          <cell r="AX29">
            <v>6645</v>
          </cell>
        </row>
        <row r="30">
          <cell r="B30" t="str">
            <v>Мультимедійний комплект у складі: Ноутбук Lenovo ThinkBook 15 ǀǀL (20SMS0UQ00) з ОС Windows 10Pro-1шт., інтерактивна дошка ePresenter EP-84T (модель Х)-1шт., мультимедійний проектор короткофокусний Epson EB-530-1шт., кабель мультимедійний LogicPower HDMI Ver 1.4 для 3D 15м-1шт., подовжувач SVEN Elongator 3G-1шт., фільтр живлення Vinga VG5-5-75-1шт., мишка А4tech OP-720 Black-USB-1шт.</v>
          </cell>
          <cell r="AW30">
            <v>2</v>
          </cell>
          <cell r="AX30">
            <v>108960</v>
          </cell>
        </row>
        <row r="31">
          <cell r="B31" t="str">
            <v xml:space="preserve">Портативний комп’ютер вчителя (ноутбук) Lenovo ThinkBook 15IIL в комплекті з маніпулятором типу "миша" Vinga MSW-907 black </v>
          </cell>
          <cell r="AW31">
            <v>1</v>
          </cell>
          <cell r="AX31">
            <v>21735</v>
          </cell>
        </row>
        <row r="32">
          <cell r="B32" t="str">
            <v>Мультимедійний комплект у складі: інтерактивна дошка ePresenter EP-82T (L) з програмним забемпеченням Klassmate Presenter, мультимедійний проектор з короткофокусним об’єктивом  ViewSonic PS600X, монтажний комплект (Кронштейн для проектору CHARMOUNT CT-PRB-8M-1 шт., Кабель силовий (живлення) 10м С13 10m Cablexpert (PC-186-VDE- 10M)-1шт., Кабель мультимедійний HDMI to HDMI 10 V2.0 Vinga (VCPDCHDMI2MM10BK)-1шт., кабельний канал CKK10-010-007-1-K01-4шт.)</v>
          </cell>
          <cell r="AW32">
            <v>1</v>
          </cell>
          <cell r="AX32">
            <v>43995</v>
          </cell>
        </row>
        <row r="33">
          <cell r="B33" t="str">
            <v>Персональний комп’ютер вчителя на базі системного блоку Vinga Sky (V6400.40W) v1 в комплекті з переферійним обладнання</v>
          </cell>
          <cell r="AW33">
            <v>1</v>
          </cell>
          <cell r="AX33">
            <v>21591</v>
          </cell>
        </row>
        <row r="34">
          <cell r="B34" t="str">
            <v>Персональний комп’ютер учня на базі системного блоку Vinga Sky (V6400.40W) v2 в комплекті з переферійним обладнання</v>
          </cell>
          <cell r="AW34">
            <v>10</v>
          </cell>
          <cell r="AX34">
            <v>196308</v>
          </cell>
        </row>
        <row r="35">
          <cell r="B35" t="str">
            <v xml:space="preserve">Персональний комп’ютер форм-фактора ноутбук Lenovo V14 G2 ITL  (82KAS03800) у комплекті з маніпулятором типу "миша" та сумкою до ноутбуку </v>
          </cell>
          <cell r="AW35">
            <v>5</v>
          </cell>
          <cell r="AX35">
            <v>116761.7</v>
          </cell>
        </row>
      </sheetData>
      <sheetData sheetId="2">
        <row r="4">
          <cell r="B4" t="str">
            <v>Духова шафа "Zanussi"</v>
          </cell>
          <cell r="AW4">
            <v>1</v>
          </cell>
          <cell r="AX4">
            <v>2370</v>
          </cell>
        </row>
        <row r="5">
          <cell r="B5" t="str">
            <v>М‘ясорубка панасонік</v>
          </cell>
          <cell r="AW5">
            <v>1</v>
          </cell>
          <cell r="AX5">
            <v>1450</v>
          </cell>
        </row>
        <row r="6">
          <cell r="B6" t="str">
            <v>Котел газовий  Рівнетерн-96</v>
          </cell>
          <cell r="AW6">
            <v>1</v>
          </cell>
          <cell r="AX6">
            <v>11300</v>
          </cell>
        </row>
        <row r="7">
          <cell r="B7" t="str">
            <v>Котел газовий  Рівнетерн-96</v>
          </cell>
          <cell r="AW7">
            <v>1</v>
          </cell>
          <cell r="AX7">
            <v>21500</v>
          </cell>
        </row>
        <row r="8">
          <cell r="B8" t="str">
            <v>Плита промислова електрична ПЕ-0.48Ш</v>
          </cell>
          <cell r="AW8">
            <v>1</v>
          </cell>
          <cell r="AX8">
            <v>13000</v>
          </cell>
        </row>
        <row r="9">
          <cell r="B9" t="str">
            <v>Фланцевий 3-х клапан НФЕ-65</v>
          </cell>
          <cell r="AW9">
            <v>2</v>
          </cell>
          <cell r="AX9">
            <v>16428</v>
          </cell>
        </row>
        <row r="10">
          <cell r="B10" t="str">
            <v>Насос ЛРС50/150 М</v>
          </cell>
          <cell r="AW10">
            <v>2</v>
          </cell>
          <cell r="AX10">
            <v>47984</v>
          </cell>
        </row>
        <row r="11">
          <cell r="B11" t="str">
            <v>Марміт</v>
          </cell>
          <cell r="AW11">
            <v>1</v>
          </cell>
          <cell r="AX11">
            <v>6000</v>
          </cell>
        </row>
        <row r="12">
          <cell r="B12" t="str">
            <v>Комп’ютера</v>
          </cell>
          <cell r="AW12">
            <v>3</v>
          </cell>
          <cell r="AX12">
            <v>14026.279999999999</v>
          </cell>
        </row>
        <row r="13">
          <cell r="B13" t="str">
            <v>Інтерактивний комплект</v>
          </cell>
          <cell r="AW13">
            <v>1</v>
          </cell>
          <cell r="AX13">
            <v>60000</v>
          </cell>
        </row>
        <row r="14">
          <cell r="B14" t="str">
            <v>Комплект для друку</v>
          </cell>
          <cell r="AW14">
            <v>1</v>
          </cell>
          <cell r="AX14">
            <v>7500</v>
          </cell>
        </row>
        <row r="15">
          <cell r="B15" t="str">
            <v>Стінка універсальна</v>
          </cell>
          <cell r="AW15">
            <v>1</v>
          </cell>
          <cell r="AX15">
            <v>14850</v>
          </cell>
        </row>
        <row r="16">
          <cell r="B16" t="str">
            <v>Комплект компютерного облад.</v>
          </cell>
          <cell r="AW16">
            <v>1</v>
          </cell>
          <cell r="AX16">
            <v>12880</v>
          </cell>
        </row>
        <row r="17">
          <cell r="B17" t="str">
            <v>Документ камера</v>
          </cell>
          <cell r="AW17">
            <v>1</v>
          </cell>
          <cell r="AX17">
            <v>13850</v>
          </cell>
        </row>
        <row r="18">
          <cell r="B18" t="str">
            <v>Комп’ютер</v>
          </cell>
          <cell r="AW18">
            <v>3</v>
          </cell>
          <cell r="AX18">
            <v>14028</v>
          </cell>
        </row>
        <row r="19">
          <cell r="B19" t="str">
            <v>Водонагрівач</v>
          </cell>
          <cell r="AW19">
            <v>1</v>
          </cell>
          <cell r="AX19">
            <v>3000</v>
          </cell>
        </row>
        <row r="20">
          <cell r="B20" t="str">
            <v>Ноутбуків Lenovo V 14 G2 ITL (82KAS03800)</v>
          </cell>
          <cell r="AW20">
            <v>11</v>
          </cell>
          <cell r="AX20">
            <v>197399.4</v>
          </cell>
        </row>
        <row r="21">
          <cell r="B21" t="str">
            <v>Генератор Heron 5500W 8896412CN</v>
          </cell>
          <cell r="AW21">
            <v>1</v>
          </cell>
          <cell r="AX21">
            <v>40000</v>
          </cell>
        </row>
      </sheetData>
      <sheetData sheetId="3">
        <row r="4">
          <cell r="B4" t="str">
            <v>Автобус кавз 397652</v>
          </cell>
          <cell r="AV4">
            <v>1</v>
          </cell>
          <cell r="AW4">
            <v>138172</v>
          </cell>
        </row>
      </sheetData>
      <sheetData sheetId="4">
        <row r="4">
          <cell r="AV4">
            <v>1</v>
          </cell>
          <cell r="AW4">
            <v>1438900</v>
          </cell>
        </row>
      </sheetData>
      <sheetData sheetId="5">
        <row r="4">
          <cell r="B4" t="str">
            <v>Комплект шкаф для НУШ (Шафа комбінована з відкритим верхом кольорова для зберігання дидактичних матеріалів, призначена для комплектації кабінетів у навчальних закладах і офісах- 2шт., Шафа відкрита кольорова призначена для комплектації кабінетів у навчальних закладах, офісах  та жилових приміщеннях- 1шт., Стелаж кутовий вузький для комплектації кабінетів у навчальних закладах і офісах- 2шт.)</v>
          </cell>
          <cell r="AV4">
            <v>1</v>
          </cell>
          <cell r="AW4">
            <v>8420</v>
          </cell>
        </row>
        <row r="5">
          <cell r="B5" t="str">
            <v>Комплект шкільних меблів для НУШ  (18 столів + 18 стільців)</v>
          </cell>
          <cell r="AV5">
            <v>1</v>
          </cell>
          <cell r="AW5">
            <v>42714</v>
          </cell>
        </row>
        <row r="6">
          <cell r="B6" t="str">
            <v>Комплект засобів навчання та обладнання для початкових класів</v>
          </cell>
          <cell r="AV6">
            <v>1</v>
          </cell>
          <cell r="AW6">
            <v>19102</v>
          </cell>
        </row>
        <row r="7">
          <cell r="B7" t="str">
            <v>Комплект корекційного обладнання</v>
          </cell>
          <cell r="AV7">
            <v>1</v>
          </cell>
          <cell r="AW7">
            <v>38100</v>
          </cell>
        </row>
        <row r="8">
          <cell r="B8" t="str">
            <v>Котел опалювальний KRS 250L</v>
          </cell>
          <cell r="AV8">
            <v>1</v>
          </cell>
          <cell r="AW8">
            <v>61327</v>
          </cell>
        </row>
        <row r="9">
          <cell r="B9" t="str">
            <v>Барометр-анероїд демонстраційний</v>
          </cell>
          <cell r="AV9">
            <v>1</v>
          </cell>
          <cell r="AW9">
            <v>2750</v>
          </cell>
        </row>
        <row r="10">
          <cell r="B10" t="str">
            <v>Скелет людини 170 см</v>
          </cell>
          <cell r="AV10">
            <v>1</v>
          </cell>
          <cell r="AW10">
            <v>16000</v>
          </cell>
        </row>
      </sheetData>
      <sheetData sheetId="6">
        <row r="4">
          <cell r="B4" t="str">
            <v>Тенісний стіл</v>
          </cell>
          <cell r="AV4">
            <v>2</v>
          </cell>
          <cell r="AW4">
            <v>2900</v>
          </cell>
        </row>
        <row r="5">
          <cell r="B5" t="str">
            <v>Диван</v>
          </cell>
          <cell r="AV5">
            <v>1</v>
          </cell>
          <cell r="AW5">
            <v>6100</v>
          </cell>
        </row>
      </sheetData>
      <sheetData sheetId="7">
        <row r="4">
          <cell r="B4" t="str">
            <v>Туї</v>
          </cell>
          <cell r="AU4">
            <v>11</v>
          </cell>
          <cell r="AV4">
            <v>675</v>
          </cell>
        </row>
        <row r="5">
          <cell r="B5" t="str">
            <v>Ялинки</v>
          </cell>
          <cell r="AU5">
            <v>5</v>
          </cell>
          <cell r="AV5">
            <v>153</v>
          </cell>
        </row>
      </sheetData>
      <sheetData sheetId="8">
        <row r="4">
          <cell r="B4" t="str">
            <v xml:space="preserve">Проектна документація (капітальний ремонт покрівлі) </v>
          </cell>
          <cell r="AT4">
            <v>1</v>
          </cell>
          <cell r="AU4">
            <v>24393</v>
          </cell>
        </row>
        <row r="5">
          <cell r="B5" t="str">
            <v>Проектна документація (капітальний ремонт будівлі Білків ЗОШ)</v>
          </cell>
          <cell r="AT5">
            <v>1</v>
          </cell>
          <cell r="AU5">
            <v>74405</v>
          </cell>
        </row>
      </sheetData>
      <sheetData sheetId="9">
        <row r="4">
          <cell r="B4" t="str">
            <v>Підручники,література</v>
          </cell>
          <cell r="AU4">
            <v>6711</v>
          </cell>
          <cell r="AV4">
            <v>100559.34999999999</v>
          </cell>
        </row>
      </sheetData>
      <sheetData sheetId="10">
        <row r="4">
          <cell r="B4" t="str">
            <v>Бруса паралельні</v>
          </cell>
          <cell r="D4">
            <v>1134008</v>
          </cell>
          <cell r="AW4">
            <v>2</v>
          </cell>
          <cell r="AX4">
            <v>430</v>
          </cell>
        </row>
        <row r="5">
          <cell r="B5" t="str">
            <v>Кінь гімнастичний</v>
          </cell>
          <cell r="D5">
            <v>1134009</v>
          </cell>
          <cell r="AW5">
            <v>3</v>
          </cell>
          <cell r="AX5">
            <v>387</v>
          </cell>
        </row>
        <row r="6">
          <cell r="B6" t="str">
            <v>Бревно спортивне</v>
          </cell>
          <cell r="D6">
            <v>1134010</v>
          </cell>
          <cell r="AW6">
            <v>1</v>
          </cell>
          <cell r="AX6">
            <v>111</v>
          </cell>
        </row>
        <row r="7">
          <cell r="B7" t="str">
            <v>Покривало Борцовське</v>
          </cell>
          <cell r="D7">
            <v>1134011</v>
          </cell>
          <cell r="AW7">
            <v>1</v>
          </cell>
          <cell r="AX7">
            <v>166</v>
          </cell>
        </row>
        <row r="8">
          <cell r="B8" t="str">
            <v xml:space="preserve">Стойка волейбольна </v>
          </cell>
          <cell r="D8">
            <v>1134014</v>
          </cell>
          <cell r="AW8">
            <v>1</v>
          </cell>
          <cell r="AX8">
            <v>284</v>
          </cell>
        </row>
        <row r="9">
          <cell r="B9" t="str">
            <v>Ел.плита</v>
          </cell>
          <cell r="D9">
            <v>1134016</v>
          </cell>
          <cell r="AW9">
            <v>1</v>
          </cell>
          <cell r="AX9">
            <v>409</v>
          </cell>
        </row>
        <row r="10">
          <cell r="B10" t="str">
            <v>Ел.сковорода</v>
          </cell>
          <cell r="D10">
            <v>1134017</v>
          </cell>
          <cell r="AW10">
            <v>1</v>
          </cell>
          <cell r="AX10">
            <v>319</v>
          </cell>
        </row>
        <row r="11">
          <cell r="B11" t="str">
            <v>Осцилограф</v>
          </cell>
          <cell r="D11">
            <v>1136022</v>
          </cell>
          <cell r="AW11">
            <v>1</v>
          </cell>
          <cell r="AX11">
            <v>216</v>
          </cell>
        </row>
        <row r="12">
          <cell r="B12" t="str">
            <v>Осцилограф</v>
          </cell>
          <cell r="D12">
            <v>1136023</v>
          </cell>
          <cell r="AW12">
            <v>1</v>
          </cell>
          <cell r="AX12">
            <v>156</v>
          </cell>
        </row>
        <row r="13">
          <cell r="B13" t="str">
            <v>Телескоп</v>
          </cell>
          <cell r="D13">
            <v>1136024</v>
          </cell>
          <cell r="AW13">
            <v>1</v>
          </cell>
          <cell r="AX13">
            <v>118</v>
          </cell>
        </row>
        <row r="14">
          <cell r="B14" t="str">
            <v>СЕК -2</v>
          </cell>
          <cell r="D14">
            <v>1136024</v>
          </cell>
          <cell r="AW14">
            <v>1</v>
          </cell>
          <cell r="AX14">
            <v>118</v>
          </cell>
        </row>
        <row r="15">
          <cell r="B15" t="str">
            <v>Тринажер</v>
          </cell>
          <cell r="D15">
            <v>1136036</v>
          </cell>
          <cell r="AW15">
            <v>1</v>
          </cell>
          <cell r="AX15">
            <v>141</v>
          </cell>
        </row>
        <row r="16">
          <cell r="B16" t="str">
            <v>Станок ФПШ</v>
          </cell>
          <cell r="D16">
            <v>1134043</v>
          </cell>
          <cell r="AW16">
            <v>1</v>
          </cell>
          <cell r="AX16">
            <v>164</v>
          </cell>
        </row>
        <row r="17">
          <cell r="B17" t="str">
            <v>Шкаф книжний</v>
          </cell>
          <cell r="D17">
            <v>1134049</v>
          </cell>
          <cell r="AW17">
            <v>3</v>
          </cell>
          <cell r="AX17">
            <v>96</v>
          </cell>
        </row>
        <row r="18">
          <cell r="B18" t="str">
            <v>Шкаф-стінка</v>
          </cell>
          <cell r="D18">
            <v>1136050</v>
          </cell>
          <cell r="AW18">
            <v>8</v>
          </cell>
          <cell r="AX18">
            <v>1088</v>
          </cell>
        </row>
        <row r="19">
          <cell r="B19" t="str">
            <v xml:space="preserve">Бідон 20л. </v>
          </cell>
          <cell r="D19">
            <v>1360055</v>
          </cell>
          <cell r="AW19">
            <v>1</v>
          </cell>
          <cell r="AX19">
            <v>48</v>
          </cell>
        </row>
        <row r="20">
          <cell r="B20" t="str">
            <v>Шафи</v>
          </cell>
          <cell r="D20">
            <v>1136059</v>
          </cell>
          <cell r="AW20">
            <v>5</v>
          </cell>
          <cell r="AX20">
            <v>185</v>
          </cell>
        </row>
        <row r="21">
          <cell r="B21" t="str">
            <v>Столи  2-х тумбові</v>
          </cell>
          <cell r="D21">
            <v>1136061</v>
          </cell>
          <cell r="AW21">
            <v>1</v>
          </cell>
          <cell r="AX21">
            <v>108</v>
          </cell>
        </row>
        <row r="22">
          <cell r="B22" t="str">
            <v>Стіл демонстраційний</v>
          </cell>
          <cell r="D22">
            <v>1136062</v>
          </cell>
          <cell r="AW22">
            <v>1</v>
          </cell>
          <cell r="AX22">
            <v>37</v>
          </cell>
        </row>
        <row r="23">
          <cell r="B23" t="str">
            <v>Стіл письмовий</v>
          </cell>
          <cell r="D23">
            <v>1136063</v>
          </cell>
          <cell r="AW23">
            <v>1</v>
          </cell>
          <cell r="AX23">
            <v>44</v>
          </cell>
        </row>
        <row r="24">
          <cell r="B24" t="str">
            <v>Штори віконні</v>
          </cell>
          <cell r="D24">
            <v>1136064</v>
          </cell>
          <cell r="AW24">
            <v>50</v>
          </cell>
          <cell r="AX24">
            <v>1600</v>
          </cell>
        </row>
        <row r="25">
          <cell r="B25" t="str">
            <v>Ваги товарні</v>
          </cell>
          <cell r="D25">
            <v>1136066</v>
          </cell>
          <cell r="AW25">
            <v>1</v>
          </cell>
          <cell r="AX25">
            <v>150</v>
          </cell>
        </row>
        <row r="26">
          <cell r="B26" t="str">
            <v>Ваги циферблатні</v>
          </cell>
          <cell r="D26">
            <v>1136067</v>
          </cell>
          <cell r="AW26">
            <v>1</v>
          </cell>
          <cell r="AX26">
            <v>45</v>
          </cell>
        </row>
        <row r="27">
          <cell r="B27" t="str">
            <v>Телефон</v>
          </cell>
          <cell r="D27">
            <v>1136069</v>
          </cell>
          <cell r="AW27">
            <v>2</v>
          </cell>
          <cell r="AX27">
            <v>50</v>
          </cell>
        </row>
        <row r="28">
          <cell r="B28" t="str">
            <v>Стільці учнівські</v>
          </cell>
          <cell r="D28">
            <v>1136072</v>
          </cell>
          <cell r="AW28">
            <v>188</v>
          </cell>
          <cell r="AX28">
            <v>940</v>
          </cell>
        </row>
        <row r="29">
          <cell r="B29" t="str">
            <v>Столи однотумб.</v>
          </cell>
          <cell r="D29">
            <v>1136073</v>
          </cell>
          <cell r="AW29">
            <v>25</v>
          </cell>
          <cell r="AX29">
            <v>1350</v>
          </cell>
        </row>
        <row r="30">
          <cell r="B30" t="str">
            <v>Стільці м’які</v>
          </cell>
          <cell r="D30">
            <v>1136074</v>
          </cell>
          <cell r="AW30">
            <v>20</v>
          </cell>
          <cell r="AX30">
            <v>320</v>
          </cell>
        </row>
        <row r="31">
          <cell r="B31" t="str">
            <v>Карнизи металеві</v>
          </cell>
          <cell r="D31">
            <v>1136076</v>
          </cell>
          <cell r="AW31">
            <v>105</v>
          </cell>
          <cell r="AX31">
            <v>945</v>
          </cell>
        </row>
        <row r="32">
          <cell r="B32" t="str">
            <v>Тумба під прапор</v>
          </cell>
          <cell r="D32">
            <v>1136078</v>
          </cell>
          <cell r="AW32">
            <v>1</v>
          </cell>
          <cell r="AX32">
            <v>5</v>
          </cell>
        </row>
        <row r="33">
          <cell r="B33" t="str">
            <v>Дошки розкладні</v>
          </cell>
          <cell r="D33">
            <v>1136079</v>
          </cell>
          <cell r="AW33">
            <v>4</v>
          </cell>
          <cell r="AX33">
            <v>216</v>
          </cell>
        </row>
        <row r="34">
          <cell r="B34" t="str">
            <v>Столи учнівські</v>
          </cell>
          <cell r="D34">
            <v>1136080</v>
          </cell>
          <cell r="AW34">
            <v>169</v>
          </cell>
          <cell r="AX34">
            <v>4563</v>
          </cell>
        </row>
        <row r="35">
          <cell r="B35" t="str">
            <v>Столи  2-х тумбові</v>
          </cell>
          <cell r="D35">
            <v>1136082</v>
          </cell>
          <cell r="AW35">
            <v>3</v>
          </cell>
          <cell r="AX35">
            <v>267</v>
          </cell>
        </row>
        <row r="36">
          <cell r="B36" t="str">
            <v>Вішалка</v>
          </cell>
          <cell r="D36">
            <v>1136084</v>
          </cell>
          <cell r="AW36">
            <v>1</v>
          </cell>
          <cell r="AX36">
            <v>45</v>
          </cell>
        </row>
        <row r="37">
          <cell r="B37" t="str">
            <v>Секундомір</v>
          </cell>
          <cell r="D37">
            <v>1136085</v>
          </cell>
          <cell r="AW37">
            <v>1</v>
          </cell>
          <cell r="AX37">
            <v>10</v>
          </cell>
        </row>
        <row r="38">
          <cell r="B38" t="str">
            <v>Сейфи</v>
          </cell>
          <cell r="D38">
            <v>1136086</v>
          </cell>
          <cell r="AW38">
            <v>2</v>
          </cell>
          <cell r="AX38">
            <v>98</v>
          </cell>
        </row>
        <row r="39">
          <cell r="B39" t="str">
            <v xml:space="preserve">Годинник </v>
          </cell>
          <cell r="D39">
            <v>1136087</v>
          </cell>
          <cell r="AW39">
            <v>1</v>
          </cell>
          <cell r="AX39">
            <v>13</v>
          </cell>
        </row>
        <row r="40">
          <cell r="B40" t="str">
            <v>Стіл під телевізор</v>
          </cell>
          <cell r="D40">
            <v>1136088</v>
          </cell>
          <cell r="AW40">
            <v>2</v>
          </cell>
          <cell r="AX40">
            <v>40</v>
          </cell>
        </row>
        <row r="41">
          <cell r="B41" t="str">
            <v>Шкафи для одягу</v>
          </cell>
          <cell r="D41">
            <v>1136081</v>
          </cell>
          <cell r="AW41">
            <v>3</v>
          </cell>
          <cell r="AX41">
            <v>120</v>
          </cell>
        </row>
        <row r="42">
          <cell r="B42" t="str">
            <v>Вішалка стояча</v>
          </cell>
          <cell r="D42">
            <v>1136097</v>
          </cell>
          <cell r="AW42">
            <v>1</v>
          </cell>
          <cell r="AX42">
            <v>11</v>
          </cell>
        </row>
        <row r="43">
          <cell r="B43" t="str">
            <v>Козел гімнастичний</v>
          </cell>
          <cell r="D43">
            <v>1136099</v>
          </cell>
          <cell r="AW43">
            <v>3</v>
          </cell>
          <cell r="AX43">
            <v>192</v>
          </cell>
        </row>
        <row r="44">
          <cell r="B44" t="str">
            <v>Вішалки настінні</v>
          </cell>
          <cell r="D44">
            <v>1136100</v>
          </cell>
          <cell r="AW44">
            <v>10</v>
          </cell>
          <cell r="AX44">
            <v>400</v>
          </cell>
        </row>
        <row r="45">
          <cell r="B45" t="str">
            <v>Місток гімнастичний</v>
          </cell>
          <cell r="D45">
            <v>1136101</v>
          </cell>
          <cell r="AW45">
            <v>4</v>
          </cell>
          <cell r="AX45">
            <v>120</v>
          </cell>
        </row>
        <row r="46">
          <cell r="B46" t="str">
            <v>Шафи</v>
          </cell>
          <cell r="D46">
            <v>1136102</v>
          </cell>
          <cell r="AW46">
            <v>29</v>
          </cell>
          <cell r="AX46">
            <v>1972</v>
          </cell>
        </row>
        <row r="47">
          <cell r="B47" t="str">
            <v>Перекладина</v>
          </cell>
          <cell r="D47">
            <v>1136102</v>
          </cell>
          <cell r="AW47">
            <v>1</v>
          </cell>
          <cell r="AX47">
            <v>58</v>
          </cell>
        </row>
        <row r="48">
          <cell r="B48" t="str">
            <v>Часи шахматні</v>
          </cell>
          <cell r="D48">
            <v>1136103</v>
          </cell>
          <cell r="AW48">
            <v>1</v>
          </cell>
          <cell r="AX48">
            <v>9</v>
          </cell>
        </row>
        <row r="49">
          <cell r="B49" t="str">
            <v>Кубики</v>
          </cell>
          <cell r="D49">
            <v>1136104</v>
          </cell>
          <cell r="AW49">
            <v>12</v>
          </cell>
          <cell r="AX49">
            <v>24</v>
          </cell>
        </row>
        <row r="50">
          <cell r="B50" t="str">
            <v>Стінка гімнастична</v>
          </cell>
          <cell r="D50">
            <v>1136105</v>
          </cell>
          <cell r="AW50">
            <v>3</v>
          </cell>
          <cell r="AX50">
            <v>120</v>
          </cell>
        </row>
        <row r="51">
          <cell r="B51" t="str">
            <v>Лавки для сидіння</v>
          </cell>
          <cell r="D51">
            <v>1136106</v>
          </cell>
          <cell r="AW51">
            <v>3</v>
          </cell>
          <cell r="AX51">
            <v>117</v>
          </cell>
        </row>
        <row r="52">
          <cell r="B52" t="str">
            <v>Щит для кидання</v>
          </cell>
          <cell r="D52">
            <v>1136107</v>
          </cell>
          <cell r="AW52">
            <v>2</v>
          </cell>
          <cell r="AX52">
            <v>30</v>
          </cell>
        </row>
        <row r="53">
          <cell r="B53" t="str">
            <v>Канат для лазання</v>
          </cell>
          <cell r="D53">
            <v>1136109</v>
          </cell>
          <cell r="AW53">
            <v>3</v>
          </cell>
          <cell r="AX53">
            <v>36</v>
          </cell>
        </row>
        <row r="54">
          <cell r="B54" t="str">
            <v>Стойки для прижків в висоту</v>
          </cell>
          <cell r="D54">
            <v>1136110</v>
          </cell>
          <cell r="AW54">
            <v>4</v>
          </cell>
          <cell r="AX54">
            <v>176</v>
          </cell>
        </row>
        <row r="55">
          <cell r="B55" t="str">
            <v>Столи гігієнічні</v>
          </cell>
          <cell r="D55">
            <v>1136112</v>
          </cell>
          <cell r="AW55">
            <v>15</v>
          </cell>
          <cell r="AX55">
            <v>315</v>
          </cell>
        </row>
        <row r="56">
          <cell r="B56" t="str">
            <v>Стільці</v>
          </cell>
          <cell r="D56">
            <v>1136113</v>
          </cell>
          <cell r="AW56">
            <v>20</v>
          </cell>
          <cell r="AX56">
            <v>80</v>
          </cell>
        </row>
        <row r="57">
          <cell r="B57" t="str">
            <v>Ванни моєчні</v>
          </cell>
          <cell r="D57">
            <v>1136114</v>
          </cell>
          <cell r="AW57">
            <v>5</v>
          </cell>
          <cell r="AX57">
            <v>75</v>
          </cell>
        </row>
        <row r="58">
          <cell r="B58" t="str">
            <v>Кастрюлі</v>
          </cell>
          <cell r="D58">
            <v>1136116</v>
          </cell>
          <cell r="AW58">
            <v>13</v>
          </cell>
          <cell r="AX58">
            <v>117</v>
          </cell>
        </row>
        <row r="59">
          <cell r="B59" t="str">
            <v>Портьєри коричневі</v>
          </cell>
          <cell r="D59">
            <v>1136119</v>
          </cell>
          <cell r="AW59">
            <v>20</v>
          </cell>
          <cell r="AX59">
            <v>220</v>
          </cell>
        </row>
        <row r="60">
          <cell r="B60" t="str">
            <v>Парти</v>
          </cell>
          <cell r="D60">
            <v>1136120</v>
          </cell>
          <cell r="AW60">
            <v>62</v>
          </cell>
          <cell r="AX60">
            <v>1736</v>
          </cell>
        </row>
        <row r="61">
          <cell r="B61" t="str">
            <v>Лавки дубові</v>
          </cell>
          <cell r="D61">
            <v>1136121</v>
          </cell>
          <cell r="AW61">
            <v>6</v>
          </cell>
          <cell r="AX61">
            <v>540</v>
          </cell>
        </row>
        <row r="62">
          <cell r="B62" t="str">
            <v>Скульптура Шевченка</v>
          </cell>
          <cell r="D62">
            <v>1136128</v>
          </cell>
          <cell r="AW62">
            <v>1</v>
          </cell>
          <cell r="AX62">
            <v>87</v>
          </cell>
        </row>
        <row r="63">
          <cell r="B63" t="str">
            <v>Мішки спальні</v>
          </cell>
          <cell r="D63">
            <v>1136129</v>
          </cell>
          <cell r="AW63">
            <v>5</v>
          </cell>
          <cell r="AX63">
            <v>150</v>
          </cell>
        </row>
        <row r="64">
          <cell r="B64" t="str">
            <v>Палатки</v>
          </cell>
          <cell r="D64">
            <v>1136130</v>
          </cell>
          <cell r="AW64">
            <v>3</v>
          </cell>
          <cell r="AX64">
            <v>51</v>
          </cell>
        </row>
        <row r="65">
          <cell r="B65" t="str">
            <v>Ел.радіатор</v>
          </cell>
          <cell r="D65">
            <v>1136134</v>
          </cell>
          <cell r="AW65">
            <v>1</v>
          </cell>
          <cell r="AX65">
            <v>40</v>
          </cell>
        </row>
        <row r="66">
          <cell r="B66" t="str">
            <v>Антресоль</v>
          </cell>
          <cell r="D66">
            <v>1136135</v>
          </cell>
          <cell r="AW66">
            <v>3</v>
          </cell>
          <cell r="AX66">
            <v>96</v>
          </cell>
        </row>
        <row r="67">
          <cell r="B67" t="str">
            <v>Стіл приставний</v>
          </cell>
          <cell r="D67">
            <v>1136136</v>
          </cell>
          <cell r="AW67">
            <v>1</v>
          </cell>
          <cell r="AX67">
            <v>45</v>
          </cell>
        </row>
        <row r="68">
          <cell r="B68" t="str">
            <v>Крісла театральні</v>
          </cell>
          <cell r="D68">
            <v>1136138</v>
          </cell>
          <cell r="AW68">
            <v>60</v>
          </cell>
          <cell r="AX68">
            <v>4260</v>
          </cell>
        </row>
        <row r="69">
          <cell r="B69" t="str">
            <v>Столи хімічні</v>
          </cell>
          <cell r="D69">
            <v>1136144</v>
          </cell>
          <cell r="AW69">
            <v>13</v>
          </cell>
          <cell r="AX69">
            <v>533</v>
          </cell>
        </row>
        <row r="70">
          <cell r="B70" t="str">
            <v>Столи демонстраційні  1/2</v>
          </cell>
          <cell r="D70">
            <v>1136145</v>
          </cell>
          <cell r="AW70">
            <v>1</v>
          </cell>
          <cell r="AX70">
            <v>20</v>
          </cell>
        </row>
        <row r="71">
          <cell r="B71" t="str">
            <v>Барометр</v>
          </cell>
          <cell r="D71">
            <v>1136148</v>
          </cell>
          <cell r="AW71">
            <v>1</v>
          </cell>
          <cell r="AX71">
            <v>7</v>
          </cell>
        </row>
        <row r="72">
          <cell r="B72" t="str">
            <v>Ел.дрель</v>
          </cell>
          <cell r="D72">
            <v>1136153</v>
          </cell>
          <cell r="AW72">
            <v>1</v>
          </cell>
          <cell r="AX72">
            <v>51</v>
          </cell>
        </row>
        <row r="73">
          <cell r="B73" t="str">
            <v>Вогнегасник</v>
          </cell>
          <cell r="D73">
            <v>1136165</v>
          </cell>
          <cell r="AW73">
            <v>1</v>
          </cell>
          <cell r="AX73">
            <v>67</v>
          </cell>
        </row>
        <row r="74">
          <cell r="B74" t="str">
            <v>Стелажі</v>
          </cell>
          <cell r="D74">
            <v>1136166</v>
          </cell>
          <cell r="AW74">
            <v>19</v>
          </cell>
          <cell r="AX74">
            <v>779</v>
          </cell>
        </row>
        <row r="75">
          <cell r="B75" t="str">
            <v>Насос Комовського</v>
          </cell>
          <cell r="D75">
            <v>1136167</v>
          </cell>
          <cell r="AW75">
            <v>1</v>
          </cell>
          <cell r="AX75">
            <v>8</v>
          </cell>
        </row>
        <row r="76">
          <cell r="B76" t="str">
            <v>Мікрокалькулятор</v>
          </cell>
          <cell r="D76">
            <v>1136168</v>
          </cell>
          <cell r="AW76">
            <v>15</v>
          </cell>
          <cell r="AX76">
            <v>150</v>
          </cell>
        </row>
        <row r="77">
          <cell r="B77" t="str">
            <v>Доріжки коврові</v>
          </cell>
          <cell r="D77">
            <v>1136169</v>
          </cell>
          <cell r="AW77">
            <v>21</v>
          </cell>
          <cell r="AX77">
            <v>420</v>
          </cell>
        </row>
        <row r="78">
          <cell r="B78" t="str">
            <v>Цвітошники</v>
          </cell>
          <cell r="D78">
            <v>1136171</v>
          </cell>
          <cell r="AW78">
            <v>20</v>
          </cell>
          <cell r="AX78">
            <v>40</v>
          </cell>
        </row>
        <row r="79">
          <cell r="B79" t="str">
            <v>Огорожа залізна</v>
          </cell>
          <cell r="D79">
            <v>1136173</v>
          </cell>
          <cell r="AW79">
            <v>42</v>
          </cell>
          <cell r="AX79">
            <v>630</v>
          </cell>
        </row>
        <row r="80">
          <cell r="B80" t="str">
            <v xml:space="preserve">Годинник </v>
          </cell>
          <cell r="D80">
            <v>1136174</v>
          </cell>
          <cell r="AW80">
            <v>5</v>
          </cell>
          <cell r="AX80">
            <v>150</v>
          </cell>
        </row>
        <row r="81">
          <cell r="B81" t="str">
            <v>Ел. Лічильник</v>
          </cell>
          <cell r="D81">
            <v>1136176</v>
          </cell>
          <cell r="AW81">
            <v>4</v>
          </cell>
          <cell r="AX81">
            <v>200</v>
          </cell>
        </row>
        <row r="82">
          <cell r="B82" t="str">
            <v xml:space="preserve">Водонагрівач </v>
          </cell>
          <cell r="D82">
            <v>1136180</v>
          </cell>
          <cell r="AW82">
            <v>1</v>
          </cell>
          <cell r="AX82">
            <v>550</v>
          </cell>
        </row>
        <row r="83">
          <cell r="B83" t="str">
            <v>Відра пластмасові</v>
          </cell>
          <cell r="D83">
            <v>1136182</v>
          </cell>
          <cell r="AW83">
            <v>5</v>
          </cell>
          <cell r="AX83">
            <v>25</v>
          </cell>
        </row>
        <row r="84">
          <cell r="B84" t="str">
            <v>Вивіска школи</v>
          </cell>
          <cell r="D84">
            <v>1136183</v>
          </cell>
          <cell r="AW84">
            <v>1</v>
          </cell>
          <cell r="AX84">
            <v>172</v>
          </cell>
        </row>
        <row r="85">
          <cell r="B85" t="str">
            <v>Стільці</v>
          </cell>
          <cell r="D85">
            <v>1136186</v>
          </cell>
          <cell r="AW85">
            <v>12</v>
          </cell>
          <cell r="AX85">
            <v>780</v>
          </cell>
        </row>
        <row r="86">
          <cell r="B86" t="str">
            <v>Факс-модем</v>
          </cell>
          <cell r="D86">
            <v>1136188</v>
          </cell>
          <cell r="AW86">
            <v>1</v>
          </cell>
          <cell r="AX86">
            <v>177</v>
          </cell>
        </row>
        <row r="87">
          <cell r="B87" t="str">
            <v>Прінтер САМСУНГ сканер</v>
          </cell>
          <cell r="D87">
            <v>1136189</v>
          </cell>
          <cell r="AW87">
            <v>1</v>
          </cell>
          <cell r="AX87">
            <v>696</v>
          </cell>
        </row>
        <row r="88">
          <cell r="B88" t="str">
            <v>Устройство безпереб живл. ВПС</v>
          </cell>
          <cell r="D88">
            <v>1136190</v>
          </cell>
          <cell r="AW88">
            <v>1</v>
          </cell>
          <cell r="AX88">
            <v>237</v>
          </cell>
        </row>
        <row r="89">
          <cell r="B89" t="str">
            <v>ФЛАШ ОСІВЕС СВЛВ</v>
          </cell>
          <cell r="D89">
            <v>1136191</v>
          </cell>
          <cell r="AW89">
            <v>1</v>
          </cell>
          <cell r="AX89">
            <v>66</v>
          </cell>
        </row>
        <row r="90">
          <cell r="B90" t="str">
            <v>Стіл комп’ютерний</v>
          </cell>
          <cell r="D90">
            <v>1136192</v>
          </cell>
          <cell r="AW90">
            <v>1</v>
          </cell>
          <cell r="AX90">
            <v>305</v>
          </cell>
        </row>
        <row r="91">
          <cell r="B91" t="str">
            <v>Крісло для вчителя</v>
          </cell>
          <cell r="D91">
            <v>1136193</v>
          </cell>
          <cell r="AW91">
            <v>1</v>
          </cell>
          <cell r="AX91">
            <v>210</v>
          </cell>
        </row>
        <row r="92">
          <cell r="B92" t="str">
            <v>Стіл комп’ютерний</v>
          </cell>
          <cell r="D92">
            <v>1136194</v>
          </cell>
          <cell r="AW92">
            <v>10</v>
          </cell>
          <cell r="AX92">
            <v>2700</v>
          </cell>
        </row>
        <row r="93">
          <cell r="B93" t="str">
            <v>Стіл для вчителя</v>
          </cell>
          <cell r="D93">
            <v>1136195</v>
          </cell>
          <cell r="AW93">
            <v>10</v>
          </cell>
          <cell r="AX93">
            <v>900</v>
          </cell>
        </row>
        <row r="94">
          <cell r="B94" t="str">
            <v>ВПС  РОВЕСОН</v>
          </cell>
          <cell r="D94">
            <v>1136196</v>
          </cell>
          <cell r="AW94">
            <v>1</v>
          </cell>
          <cell r="AX94">
            <v>320</v>
          </cell>
        </row>
        <row r="95">
          <cell r="B95" t="str">
            <v>Вогнегасник</v>
          </cell>
          <cell r="D95">
            <v>1136197</v>
          </cell>
          <cell r="AW95">
            <v>3</v>
          </cell>
          <cell r="AX95">
            <v>399</v>
          </cell>
        </row>
        <row r="96">
          <cell r="B96" t="str">
            <v>Перчатки вратарські</v>
          </cell>
          <cell r="D96">
            <v>1136200</v>
          </cell>
          <cell r="AW96">
            <v>1</v>
          </cell>
          <cell r="AX96">
            <v>40</v>
          </cell>
        </row>
        <row r="97">
          <cell r="B97" t="str">
            <v>Сітка баскетбольна</v>
          </cell>
          <cell r="D97">
            <v>1136201</v>
          </cell>
          <cell r="AW97">
            <v>1</v>
          </cell>
          <cell r="AX97">
            <v>13</v>
          </cell>
        </row>
        <row r="98">
          <cell r="B98" t="str">
            <v>Ложки нержав.</v>
          </cell>
          <cell r="D98">
            <v>1136204</v>
          </cell>
          <cell r="AW98">
            <v>50</v>
          </cell>
          <cell r="AX98">
            <v>150</v>
          </cell>
        </row>
        <row r="99">
          <cell r="B99" t="str">
            <v>Вилки нержав.</v>
          </cell>
          <cell r="D99">
            <v>1136205</v>
          </cell>
          <cell r="AW99">
            <v>50</v>
          </cell>
          <cell r="AX99">
            <v>150</v>
          </cell>
        </row>
        <row r="100">
          <cell r="B100" t="str">
            <v>Скатерки</v>
          </cell>
          <cell r="D100">
            <v>1136206</v>
          </cell>
          <cell r="AW100">
            <v>4</v>
          </cell>
          <cell r="AX100">
            <v>156</v>
          </cell>
        </row>
        <row r="101">
          <cell r="B101" t="str">
            <v>Вогнегасники</v>
          </cell>
          <cell r="D101">
            <v>1136210</v>
          </cell>
          <cell r="AW101">
            <v>2</v>
          </cell>
          <cell r="AX101">
            <v>288</v>
          </cell>
        </row>
        <row r="102">
          <cell r="B102" t="str">
            <v>Умивальник Президент 50</v>
          </cell>
          <cell r="D102">
            <v>1136213</v>
          </cell>
          <cell r="AW102">
            <v>1</v>
          </cell>
          <cell r="AX102">
            <v>200</v>
          </cell>
        </row>
        <row r="103">
          <cell r="B103" t="str">
            <v>П’єдестал Президент</v>
          </cell>
          <cell r="D103">
            <v>1136214</v>
          </cell>
          <cell r="AW103">
            <v>1</v>
          </cell>
          <cell r="AX103">
            <v>185</v>
          </cell>
        </row>
        <row r="104">
          <cell r="B104" t="str">
            <v>Програмна продукція</v>
          </cell>
          <cell r="D104">
            <v>1136215</v>
          </cell>
          <cell r="AW104">
            <v>6</v>
          </cell>
          <cell r="AX104">
            <v>420</v>
          </cell>
        </row>
        <row r="105">
          <cell r="B105" t="str">
            <v>Штамп кутовий 60*40</v>
          </cell>
          <cell r="D105">
            <v>1136218</v>
          </cell>
          <cell r="AW105">
            <v>1</v>
          </cell>
          <cell r="AX105">
            <v>229</v>
          </cell>
        </row>
        <row r="106">
          <cell r="B106" t="str">
            <v>Кліше печатки</v>
          </cell>
          <cell r="D106">
            <v>1136219</v>
          </cell>
          <cell r="AW106">
            <v>1</v>
          </cell>
          <cell r="AX106">
            <v>269</v>
          </cell>
        </row>
        <row r="107">
          <cell r="B107" t="str">
            <v>Банер "Вітальний" (стенд)</v>
          </cell>
          <cell r="D107">
            <v>1136220</v>
          </cell>
          <cell r="AW107">
            <v>1</v>
          </cell>
          <cell r="AX107">
            <v>4130</v>
          </cell>
        </row>
        <row r="108">
          <cell r="B108" t="str">
            <v>Пилисос</v>
          </cell>
          <cell r="D108">
            <v>1136221</v>
          </cell>
          <cell r="AW108">
            <v>1</v>
          </cell>
          <cell r="AX108">
            <v>2300</v>
          </cell>
        </row>
        <row r="109">
          <cell r="B109" t="str">
            <v>Електрочайник Rotex RKT08,суб</v>
          </cell>
          <cell r="D109">
            <v>1136222</v>
          </cell>
          <cell r="AW109">
            <v>1</v>
          </cell>
          <cell r="AX109">
            <v>370</v>
          </cell>
        </row>
        <row r="110">
          <cell r="B110" t="str">
            <v>Праска Vitek VT1250 суб</v>
          </cell>
          <cell r="D110">
            <v>1136223</v>
          </cell>
          <cell r="AW110">
            <v>1</v>
          </cell>
          <cell r="AX110">
            <v>630</v>
          </cell>
        </row>
        <row r="111">
          <cell r="B111" t="str">
            <v>Дзеркало</v>
          </cell>
          <cell r="D111">
            <v>1137005</v>
          </cell>
          <cell r="AW111">
            <v>1</v>
          </cell>
          <cell r="AX111">
            <v>16</v>
          </cell>
        </row>
        <row r="112">
          <cell r="B112" t="str">
            <v>Стійки волейбольні</v>
          </cell>
          <cell r="D112">
            <v>1137008</v>
          </cell>
          <cell r="AW112">
            <v>2</v>
          </cell>
          <cell r="AX112">
            <v>78</v>
          </cell>
        </row>
        <row r="113">
          <cell r="B113" t="str">
            <v>Корзина баскетбольна</v>
          </cell>
          <cell r="D113">
            <v>1137011</v>
          </cell>
          <cell r="AW113">
            <v>1</v>
          </cell>
          <cell r="AX113">
            <v>10</v>
          </cell>
        </row>
        <row r="114">
          <cell r="B114" t="str">
            <v>Колбонагрівач</v>
          </cell>
          <cell r="D114">
            <v>1134067</v>
          </cell>
          <cell r="AW114">
            <v>1</v>
          </cell>
          <cell r="AX114">
            <v>12</v>
          </cell>
        </row>
        <row r="115">
          <cell r="B115" t="str">
            <v>Сєтєвий  футляр</v>
          </cell>
          <cell r="D115">
            <v>1137106</v>
          </cell>
          <cell r="AW115">
            <v>1</v>
          </cell>
          <cell r="AX115">
            <v>48</v>
          </cell>
        </row>
        <row r="116">
          <cell r="B116" t="str">
            <v>Епідеоскоп</v>
          </cell>
          <cell r="D116">
            <v>1134107</v>
          </cell>
          <cell r="AW116">
            <v>1</v>
          </cell>
          <cell r="AX116">
            <v>40</v>
          </cell>
        </row>
        <row r="117">
          <cell r="B117" t="str">
            <v>Коса</v>
          </cell>
          <cell r="D117">
            <v>1135056</v>
          </cell>
          <cell r="AW117">
            <v>1</v>
          </cell>
          <cell r="AX117">
            <v>24</v>
          </cell>
        </row>
        <row r="118">
          <cell r="B118" t="str">
            <v>Драбина залізна</v>
          </cell>
          <cell r="D118">
            <v>1135058</v>
          </cell>
          <cell r="AW118">
            <v>1</v>
          </cell>
          <cell r="AX118">
            <v>15</v>
          </cell>
        </row>
        <row r="119">
          <cell r="B119" t="str">
            <v>Лічильник НІК 2301 АП2 3*220/380 60А</v>
          </cell>
          <cell r="D119">
            <v>11130001</v>
          </cell>
          <cell r="AW119">
            <v>1</v>
          </cell>
          <cell r="AX119">
            <v>1647.6</v>
          </cell>
        </row>
        <row r="120">
          <cell r="B120" t="str">
            <v>Щит Е-3 (КВТП) ХР</v>
          </cell>
          <cell r="D120">
            <v>11130002</v>
          </cell>
          <cell r="AW120">
            <v>1</v>
          </cell>
          <cell r="AX120">
            <v>248.4</v>
          </cell>
        </row>
        <row r="121">
          <cell r="B121" t="str">
            <v>Автоматичний вимикач 3п 20 А С Промфактор</v>
          </cell>
          <cell r="D121">
            <v>11130003</v>
          </cell>
          <cell r="AW121">
            <v>1</v>
          </cell>
          <cell r="AX121">
            <v>249</v>
          </cell>
        </row>
        <row r="122">
          <cell r="B122" t="str">
            <v>Стенд інформаційний "Педагічний вісник"</v>
          </cell>
          <cell r="D122">
            <v>11130004</v>
          </cell>
          <cell r="AW122">
            <v>1</v>
          </cell>
          <cell r="AX122">
            <v>2690</v>
          </cell>
        </row>
        <row r="123">
          <cell r="B123" t="str">
            <v>Стенд інформаційний 1200*1300 мм</v>
          </cell>
          <cell r="D123">
            <v>11130005</v>
          </cell>
          <cell r="AW123">
            <v>4</v>
          </cell>
          <cell r="AX123">
            <v>4560</v>
          </cell>
        </row>
        <row r="124">
          <cell r="B124" t="str">
            <v>Стенд інформаційний 1000*900 мм</v>
          </cell>
          <cell r="D124">
            <v>11130006</v>
          </cell>
          <cell r="AW124">
            <v>4</v>
          </cell>
          <cell r="AX124">
            <v>2750</v>
          </cell>
        </row>
        <row r="125">
          <cell r="B125" t="str">
            <v>Тримач для мікрофона</v>
          </cell>
          <cell r="D125">
            <v>11130007</v>
          </cell>
          <cell r="AW125">
            <v>2</v>
          </cell>
          <cell r="AX125">
            <v>580</v>
          </cell>
        </row>
        <row r="126">
          <cell r="B126" t="str">
            <v>Набір бездротових мікрофонів</v>
          </cell>
          <cell r="D126">
            <v>11130008</v>
          </cell>
          <cell r="AW126">
            <v>2</v>
          </cell>
          <cell r="AX126">
            <v>1420</v>
          </cell>
        </row>
        <row r="127">
          <cell r="B127" t="str">
            <v>Насосна станція Гідрофор</v>
          </cell>
          <cell r="D127">
            <v>11130010</v>
          </cell>
          <cell r="AW127">
            <v>1</v>
          </cell>
          <cell r="AX127">
            <v>5571.67</v>
          </cell>
        </row>
        <row r="128">
          <cell r="B128" t="str">
            <v>Тонометр автомат.Россмакс</v>
          </cell>
          <cell r="D128">
            <v>11130012</v>
          </cell>
          <cell r="AW128">
            <v>1</v>
          </cell>
          <cell r="AX128">
            <v>953</v>
          </cell>
        </row>
        <row r="129">
          <cell r="B129" t="str">
            <v>Лічильник НІК 2301АПЗ 3*220/380В 5-120А</v>
          </cell>
          <cell r="D129">
            <v>11130013</v>
          </cell>
          <cell r="AW129">
            <v>1</v>
          </cell>
          <cell r="AX129">
            <v>1647</v>
          </cell>
        </row>
        <row r="130">
          <cell r="B130" t="str">
            <v>Веб-камера FrimeCom FC-E011</v>
          </cell>
          <cell r="D130">
            <v>11130014</v>
          </cell>
          <cell r="AW130">
            <v>1</v>
          </cell>
          <cell r="AX130">
            <v>630</v>
          </cell>
        </row>
        <row r="131">
          <cell r="B131" t="str">
            <v>Стенд інформ."Інноваційна діяльність"</v>
          </cell>
          <cell r="D131">
            <v>11130016</v>
          </cell>
          <cell r="AW131">
            <v>1</v>
          </cell>
          <cell r="AX131">
            <v>1980</v>
          </cell>
        </row>
        <row r="132">
          <cell r="B132" t="str">
            <v>Жалюзі</v>
          </cell>
          <cell r="D132">
            <v>11130024</v>
          </cell>
          <cell r="AW132">
            <v>3</v>
          </cell>
          <cell r="AX132">
            <v>4210</v>
          </cell>
        </row>
        <row r="133">
          <cell r="B133" t="str">
            <v xml:space="preserve">Диван </v>
          </cell>
          <cell r="D133">
            <v>11130025</v>
          </cell>
          <cell r="AW133">
            <v>1</v>
          </cell>
          <cell r="AX133">
            <v>3400</v>
          </cell>
        </row>
        <row r="134">
          <cell r="B134" t="str">
            <v>Крісло</v>
          </cell>
          <cell r="D134">
            <v>11130026</v>
          </cell>
          <cell r="AW134">
            <v>2</v>
          </cell>
          <cell r="AX134">
            <v>3600</v>
          </cell>
        </row>
        <row r="135">
          <cell r="B135" t="str">
            <v xml:space="preserve">Стіл </v>
          </cell>
          <cell r="D135">
            <v>11130027</v>
          </cell>
          <cell r="AW135">
            <v>1</v>
          </cell>
          <cell r="AX135">
            <v>2150</v>
          </cell>
        </row>
        <row r="136">
          <cell r="B136" t="str">
            <v>Стіл письм.1дверний</v>
          </cell>
          <cell r="D136">
            <v>11130028</v>
          </cell>
          <cell r="AW136">
            <v>1</v>
          </cell>
          <cell r="AX136">
            <v>1840</v>
          </cell>
        </row>
        <row r="137">
          <cell r="B137" t="str">
            <v>Стілець пм</v>
          </cell>
          <cell r="D137">
            <v>11130029</v>
          </cell>
          <cell r="AW137">
            <v>1</v>
          </cell>
          <cell r="AX137">
            <v>640</v>
          </cell>
        </row>
        <row r="138">
          <cell r="B138" t="str">
            <v>Дошка 3-х профільна</v>
          </cell>
          <cell r="D138">
            <v>11130030</v>
          </cell>
          <cell r="AW138">
            <v>1</v>
          </cell>
          <cell r="AX138">
            <v>4100</v>
          </cell>
        </row>
        <row r="139">
          <cell r="B139" t="str">
            <v>Фліп чарт 650*1000</v>
          </cell>
          <cell r="D139">
            <v>11130031</v>
          </cell>
          <cell r="AW139">
            <v>1</v>
          </cell>
          <cell r="AX139">
            <v>2050</v>
          </cell>
        </row>
        <row r="140">
          <cell r="B140" t="str">
            <v>Скринька з кришкою</v>
          </cell>
          <cell r="D140">
            <v>11130032</v>
          </cell>
          <cell r="AW140">
            <v>1</v>
          </cell>
          <cell r="AX140">
            <v>2062.5</v>
          </cell>
        </row>
        <row r="141">
          <cell r="B141" t="str">
            <v>Мат гімнастичний</v>
          </cell>
          <cell r="D141">
            <v>11130033</v>
          </cell>
          <cell r="AW141">
            <v>2</v>
          </cell>
          <cell r="AX141">
            <v>3000</v>
          </cell>
        </row>
        <row r="142">
          <cell r="B142" t="str">
            <v>Балансир</v>
          </cell>
          <cell r="D142">
            <v>11130034</v>
          </cell>
          <cell r="AW142">
            <v>1</v>
          </cell>
          <cell r="AX142">
            <v>1205</v>
          </cell>
        </row>
        <row r="143">
          <cell r="B143" t="str">
            <v>Дошка стенд 5 пов.</v>
          </cell>
          <cell r="D143">
            <v>11130035</v>
          </cell>
          <cell r="AW143">
            <v>1</v>
          </cell>
          <cell r="AX143">
            <v>3300</v>
          </cell>
        </row>
        <row r="144">
          <cell r="B144" t="str">
            <v>Дошка стенд 1 пов.</v>
          </cell>
          <cell r="D144">
            <v>11130036</v>
          </cell>
          <cell r="AW144">
            <v>1</v>
          </cell>
          <cell r="AX144">
            <v>1055</v>
          </cell>
        </row>
        <row r="145">
          <cell r="B145" t="str">
            <v>Стіл одномісний</v>
          </cell>
          <cell r="D145">
            <v>11130037</v>
          </cell>
          <cell r="AW145">
            <v>20</v>
          </cell>
          <cell r="AX145">
            <v>17700</v>
          </cell>
        </row>
        <row r="146">
          <cell r="B146" t="str">
            <v>Світильники</v>
          </cell>
          <cell r="D146">
            <v>11130038</v>
          </cell>
          <cell r="AW146">
            <v>12</v>
          </cell>
          <cell r="AX146">
            <v>1980</v>
          </cell>
        </row>
        <row r="147">
          <cell r="B147" t="str">
            <v>Стільці</v>
          </cell>
          <cell r="D147">
            <v>11130039</v>
          </cell>
          <cell r="AW147">
            <v>20</v>
          </cell>
          <cell r="AX147">
            <v>9600</v>
          </cell>
        </row>
        <row r="148">
          <cell r="B148" t="str">
            <v>Стінка дит. куточок природи</v>
          </cell>
          <cell r="D148">
            <v>11130040</v>
          </cell>
          <cell r="AW148">
            <v>1</v>
          </cell>
          <cell r="AX148">
            <v>2170</v>
          </cell>
        </row>
        <row r="149">
          <cell r="B149" t="str">
            <v>Дошка коркова</v>
          </cell>
          <cell r="D149">
            <v>11130041</v>
          </cell>
          <cell r="AW149">
            <v>1</v>
          </cell>
          <cell r="AX149">
            <v>750</v>
          </cell>
        </row>
        <row r="150">
          <cell r="B150" t="str">
            <v>Флеш.накопич.</v>
          </cell>
          <cell r="D150">
            <v>11130042</v>
          </cell>
          <cell r="AW150">
            <v>1</v>
          </cell>
          <cell r="AX150">
            <v>695</v>
          </cell>
        </row>
        <row r="151">
          <cell r="B151" t="str">
            <v>Крісло підвісне</v>
          </cell>
          <cell r="D151">
            <v>11130043</v>
          </cell>
          <cell r="AW151">
            <v>1</v>
          </cell>
          <cell r="AX151">
            <v>5950</v>
          </cell>
        </row>
        <row r="152">
          <cell r="B152" t="str">
            <v>Гглобус фізичний</v>
          </cell>
          <cell r="D152">
            <v>11130044</v>
          </cell>
          <cell r="AW152">
            <v>1</v>
          </cell>
          <cell r="AX152">
            <v>260</v>
          </cell>
        </row>
        <row r="153">
          <cell r="B153" t="str">
            <v>Пол.карта світу</v>
          </cell>
          <cell r="D153">
            <v>11130045</v>
          </cell>
          <cell r="AW153">
            <v>1</v>
          </cell>
          <cell r="AX153">
            <v>440</v>
          </cell>
        </row>
        <row r="154">
          <cell r="B154" t="str">
            <v>Світ. Екологічні проблеми</v>
          </cell>
          <cell r="D154">
            <v>11130046</v>
          </cell>
          <cell r="AW154">
            <v>1</v>
          </cell>
          <cell r="AX154">
            <v>350</v>
          </cell>
        </row>
        <row r="155">
          <cell r="B155" t="str">
            <v>Політико-адмін.карта України</v>
          </cell>
          <cell r="D155">
            <v>11130047</v>
          </cell>
          <cell r="AW155">
            <v>1</v>
          </cell>
          <cell r="AX155">
            <v>130</v>
          </cell>
        </row>
        <row r="156">
          <cell r="B156" t="str">
            <v>Україна. Екологічна ситуація</v>
          </cell>
          <cell r="D156">
            <v>11130048</v>
          </cell>
          <cell r="AW156">
            <v>1</v>
          </cell>
          <cell r="AX156">
            <v>370</v>
          </cell>
        </row>
        <row r="157">
          <cell r="B157" t="str">
            <v xml:space="preserve">Топографічна карта </v>
          </cell>
          <cell r="D157">
            <v>11130049</v>
          </cell>
          <cell r="AW157">
            <v>1</v>
          </cell>
          <cell r="AX157">
            <v>370</v>
          </cell>
        </row>
        <row r="158">
          <cell r="B158" t="str">
            <v>Мікропрепарати ботаніка</v>
          </cell>
          <cell r="D158">
            <v>11130050</v>
          </cell>
          <cell r="AW158">
            <v>1</v>
          </cell>
          <cell r="AX158">
            <v>2880</v>
          </cell>
        </row>
        <row r="159">
          <cell r="B159" t="str">
            <v>Мікропрепарати зоологія</v>
          </cell>
          <cell r="D159">
            <v>11130051</v>
          </cell>
          <cell r="AW159">
            <v>1</v>
          </cell>
          <cell r="AX159">
            <v>3300</v>
          </cell>
        </row>
        <row r="160">
          <cell r="B160" t="str">
            <v>Колекція корисні копалини</v>
          </cell>
          <cell r="D160">
            <v>11130052</v>
          </cell>
          <cell r="AW160">
            <v>1</v>
          </cell>
          <cell r="AX160">
            <v>1400</v>
          </cell>
        </row>
        <row r="161">
          <cell r="B161" t="str">
            <v>Стілець учнів т-подіб.</v>
          </cell>
          <cell r="D161">
            <v>11130053</v>
          </cell>
          <cell r="AW161">
            <v>22</v>
          </cell>
          <cell r="AX161">
            <v>10780</v>
          </cell>
        </row>
        <row r="162">
          <cell r="B162" t="str">
            <v xml:space="preserve">Демонстр. набір цифр і знаків на магнітах </v>
          </cell>
          <cell r="D162">
            <v>11130054</v>
          </cell>
          <cell r="AW162">
            <v>1</v>
          </cell>
          <cell r="AX162">
            <v>290</v>
          </cell>
        </row>
        <row r="163">
          <cell r="B163" t="str">
            <v>Рахункові палички кюїзенера комплект</v>
          </cell>
          <cell r="D163">
            <v>11130055</v>
          </cell>
          <cell r="AW163">
            <v>1</v>
          </cell>
          <cell r="AX163">
            <v>503</v>
          </cell>
        </row>
        <row r="164">
          <cell r="B164" t="str">
            <v>Годинник пісочний 1хв.</v>
          </cell>
          <cell r="D164">
            <v>11130056</v>
          </cell>
          <cell r="AW164">
            <v>1</v>
          </cell>
          <cell r="AX164">
            <v>80</v>
          </cell>
        </row>
        <row r="165">
          <cell r="B165" t="str">
            <v>Компл.(лінійка1м. 2 трикут.циркуль транспортир)</v>
          </cell>
          <cell r="D165">
            <v>11130057</v>
          </cell>
          <cell r="AW165">
            <v>1</v>
          </cell>
          <cell r="AX165">
            <v>1750</v>
          </cell>
        </row>
        <row r="166">
          <cell r="B166" t="str">
            <v>Наочно-дидактич мат.з укр мови на магнітах</v>
          </cell>
          <cell r="D166">
            <v>11130058</v>
          </cell>
          <cell r="AW166">
            <v>1</v>
          </cell>
          <cell r="AX166">
            <v>1200</v>
          </cell>
        </row>
        <row r="167">
          <cell r="B167" t="str">
            <v>Наочно-дидактич мат.з анг.мови на магнітах</v>
          </cell>
          <cell r="D167">
            <v>11130059</v>
          </cell>
          <cell r="AW167">
            <v>1</v>
          </cell>
          <cell r="AX167">
            <v>1200</v>
          </cell>
        </row>
        <row r="168">
          <cell r="B168" t="str">
            <v>Стенд інформац.</v>
          </cell>
          <cell r="D168">
            <v>11130060</v>
          </cell>
          <cell r="AW168">
            <v>1</v>
          </cell>
          <cell r="AX168">
            <v>3600</v>
          </cell>
        </row>
        <row r="169">
          <cell r="B169" t="str">
            <v>Жалюзі</v>
          </cell>
          <cell r="D169">
            <v>11130061</v>
          </cell>
          <cell r="AW169">
            <v>1</v>
          </cell>
          <cell r="AX169">
            <v>4941</v>
          </cell>
        </row>
        <row r="170">
          <cell r="B170" t="str">
            <v>Дошка 3-х профільна магнітна</v>
          </cell>
          <cell r="D170">
            <v>11130062</v>
          </cell>
          <cell r="AW170">
            <v>2</v>
          </cell>
          <cell r="AX170">
            <v>9000</v>
          </cell>
        </row>
        <row r="171">
          <cell r="B171" t="str">
            <v>Дошка коркова</v>
          </cell>
          <cell r="D171">
            <v>11130063</v>
          </cell>
          <cell r="AW171">
            <v>2</v>
          </cell>
          <cell r="AX171">
            <v>1500</v>
          </cell>
        </row>
        <row r="172">
          <cell r="B172" t="str">
            <v>Фліп чарт 650*1000</v>
          </cell>
          <cell r="D172">
            <v>11130064</v>
          </cell>
          <cell r="AW172">
            <v>2</v>
          </cell>
          <cell r="AX172">
            <v>3760</v>
          </cell>
        </row>
        <row r="173">
          <cell r="B173" t="str">
            <v>Вогнегасник</v>
          </cell>
          <cell r="D173">
            <v>11130065</v>
          </cell>
          <cell r="AW173">
            <v>10</v>
          </cell>
          <cell r="AX173">
            <v>7254</v>
          </cell>
        </row>
        <row r="174">
          <cell r="B174" t="str">
            <v>Шафа  книжна відкрита</v>
          </cell>
          <cell r="D174">
            <v>11130066</v>
          </cell>
          <cell r="AW174">
            <v>2</v>
          </cell>
          <cell r="AX174">
            <v>4440</v>
          </cell>
        </row>
        <row r="175">
          <cell r="B175" t="str">
            <v>Шафа книжкова напіввідкрита</v>
          </cell>
          <cell r="D175">
            <v>11130067</v>
          </cell>
          <cell r="AW175">
            <v>4</v>
          </cell>
          <cell r="AX175">
            <v>10880</v>
          </cell>
        </row>
        <row r="176">
          <cell r="B176" t="str">
            <v>Приставка до шафи</v>
          </cell>
          <cell r="D176">
            <v>11130068</v>
          </cell>
          <cell r="AW176">
            <v>4</v>
          </cell>
          <cell r="AX176">
            <v>5800</v>
          </cell>
        </row>
        <row r="177">
          <cell r="B177" t="str">
            <v>Стіл учнів одноміс.регульований</v>
          </cell>
          <cell r="D177">
            <v>11130069</v>
          </cell>
          <cell r="AW177">
            <v>16</v>
          </cell>
          <cell r="AX177">
            <v>19520</v>
          </cell>
        </row>
        <row r="178">
          <cell r="B178" t="str">
            <v>Комплект для ламінування</v>
          </cell>
          <cell r="D178">
            <v>11130070</v>
          </cell>
          <cell r="AW178">
            <v>1</v>
          </cell>
          <cell r="AX178">
            <v>1980</v>
          </cell>
        </row>
        <row r="179">
          <cell r="B179" t="str">
            <v>Лічильник</v>
          </cell>
          <cell r="D179">
            <v>11130017</v>
          </cell>
          <cell r="AW179">
            <v>1</v>
          </cell>
          <cell r="AX179">
            <v>1648</v>
          </cell>
        </row>
        <row r="180">
          <cell r="B180" t="str">
            <v>Стенд інформ.1100*1200</v>
          </cell>
          <cell r="D180">
            <v>11130018</v>
          </cell>
          <cell r="AW180">
            <v>1</v>
          </cell>
          <cell r="AX180">
            <v>1072.32</v>
          </cell>
        </row>
        <row r="181">
          <cell r="B181" t="str">
            <v>Терези деревяні з набором важків</v>
          </cell>
          <cell r="D181">
            <v>11130071</v>
          </cell>
          <cell r="AW181">
            <v>1</v>
          </cell>
          <cell r="AX181">
            <v>590</v>
          </cell>
        </row>
        <row r="182">
          <cell r="B182" t="str">
            <v>Модель механіч.год</v>
          </cell>
          <cell r="D182">
            <v>11130072</v>
          </cell>
          <cell r="AW182">
            <v>1</v>
          </cell>
          <cell r="AX182">
            <v>790</v>
          </cell>
        </row>
        <row r="183">
          <cell r="B183" t="str">
            <v>Набір частини цілого на колі ПРОСТІ ДРОБИ</v>
          </cell>
          <cell r="D183">
            <v>11130073</v>
          </cell>
          <cell r="AW183">
            <v>1</v>
          </cell>
          <cell r="AX183">
            <v>950</v>
          </cell>
        </row>
        <row r="184">
          <cell r="B184" t="str">
            <v>Мікроскоп дитячий в кейсі</v>
          </cell>
          <cell r="D184">
            <v>11130074</v>
          </cell>
          <cell r="AW184">
            <v>1</v>
          </cell>
          <cell r="AX184">
            <v>1400</v>
          </cell>
        </row>
        <row r="185">
          <cell r="B185" t="str">
            <v>Годинник пісочний 1 хв</v>
          </cell>
          <cell r="D185">
            <v>11130075</v>
          </cell>
          <cell r="AW185">
            <v>1</v>
          </cell>
          <cell r="AX185">
            <v>80</v>
          </cell>
        </row>
        <row r="186">
          <cell r="B186" t="str">
            <v>Ел.лічильник</v>
          </cell>
          <cell r="D186">
            <v>11130076</v>
          </cell>
          <cell r="AW186">
            <v>1</v>
          </cell>
          <cell r="AX186">
            <v>4770</v>
          </cell>
        </row>
        <row r="187">
          <cell r="B187" t="str">
            <v>Стіл письмовий</v>
          </cell>
          <cell r="D187">
            <v>11130077</v>
          </cell>
          <cell r="AW187">
            <v>1</v>
          </cell>
          <cell r="AX187">
            <v>4200</v>
          </cell>
        </row>
        <row r="188">
          <cell r="B188" t="str">
            <v>Стілець напівм.</v>
          </cell>
          <cell r="D188">
            <v>11130078</v>
          </cell>
          <cell r="AW188">
            <v>1</v>
          </cell>
          <cell r="AX188">
            <v>650</v>
          </cell>
        </row>
        <row r="189">
          <cell r="B189" t="str">
            <v>Стіл дит.регул.</v>
          </cell>
          <cell r="D189">
            <v>11130079</v>
          </cell>
          <cell r="AW189">
            <v>2</v>
          </cell>
          <cell r="AX189">
            <v>1950</v>
          </cell>
        </row>
        <row r="190">
          <cell r="B190" t="str">
            <v>Крісло мішок</v>
          </cell>
          <cell r="D190">
            <v>11130081</v>
          </cell>
          <cell r="AW190">
            <v>1</v>
          </cell>
          <cell r="AX190">
            <v>1120</v>
          </cell>
        </row>
        <row r="191">
          <cell r="B191" t="str">
            <v>Вішалкадвобічна на металокаркасі</v>
          </cell>
          <cell r="D191">
            <v>11130082</v>
          </cell>
          <cell r="AW191">
            <v>1</v>
          </cell>
          <cell r="AX191">
            <v>3560</v>
          </cell>
        </row>
        <row r="192">
          <cell r="B192" t="str">
            <v>Полиця П-3</v>
          </cell>
          <cell r="D192">
            <v>11130083</v>
          </cell>
          <cell r="AW192">
            <v>1</v>
          </cell>
          <cell r="AX192">
            <v>470</v>
          </cell>
        </row>
        <row r="193">
          <cell r="B193" t="str">
            <v>Диван Цезарь</v>
          </cell>
          <cell r="D193">
            <v>11130084</v>
          </cell>
          <cell r="AW193">
            <v>2</v>
          </cell>
          <cell r="AX193">
            <v>4500</v>
          </cell>
        </row>
        <row r="194">
          <cell r="B194" t="str">
            <v>Цифри дерев’яні шрифт брайля</v>
          </cell>
          <cell r="D194">
            <v>11130085</v>
          </cell>
          <cell r="AW194">
            <v>1</v>
          </cell>
          <cell r="AX194">
            <v>567</v>
          </cell>
        </row>
        <row r="195">
          <cell r="B195" t="str">
            <v>Креативна дошка для розвитку мислення</v>
          </cell>
          <cell r="D195">
            <v>11130086</v>
          </cell>
          <cell r="AW195">
            <v>1</v>
          </cell>
          <cell r="AX195">
            <v>650</v>
          </cell>
        </row>
        <row r="196">
          <cell r="B196" t="str">
            <v>Куточок природи</v>
          </cell>
          <cell r="D196">
            <v>11130087</v>
          </cell>
          <cell r="AW196">
            <v>1</v>
          </cell>
          <cell r="AX196">
            <v>2400</v>
          </cell>
        </row>
        <row r="197">
          <cell r="B197" t="str">
            <v>Стілець учнів т-подіб.</v>
          </cell>
          <cell r="D197">
            <v>11130088</v>
          </cell>
          <cell r="AW197">
            <v>7</v>
          </cell>
          <cell r="AX197">
            <v>3780</v>
          </cell>
        </row>
        <row r="198">
          <cell r="B198" t="str">
            <v>Стіл дитячий</v>
          </cell>
          <cell r="D198">
            <v>11130089</v>
          </cell>
          <cell r="AW198">
            <v>2</v>
          </cell>
          <cell r="AX198">
            <v>1820</v>
          </cell>
        </row>
        <row r="199">
          <cell r="B199" t="str">
            <v>Українська абетка для незрячих</v>
          </cell>
          <cell r="D199">
            <v>11130090</v>
          </cell>
          <cell r="AW199">
            <v>1</v>
          </cell>
          <cell r="AX199">
            <v>900</v>
          </cell>
        </row>
        <row r="200">
          <cell r="B200" t="str">
            <v>Швидкий бинт</v>
          </cell>
          <cell r="D200">
            <v>11130091</v>
          </cell>
          <cell r="AW200">
            <v>1</v>
          </cell>
          <cell r="AX200">
            <v>198.96</v>
          </cell>
        </row>
        <row r="201">
          <cell r="B201" t="str">
            <v>Чв-пади аім вигнуті</v>
          </cell>
          <cell r="D201">
            <v>11130092</v>
          </cell>
          <cell r="AW201">
            <v>2</v>
          </cell>
          <cell r="AX201">
            <v>1641.6</v>
          </cell>
        </row>
        <row r="202">
          <cell r="B202" t="str">
            <v>М’яч футбол.біл.червоний</v>
          </cell>
          <cell r="D202">
            <v>11130093</v>
          </cell>
          <cell r="AW202">
            <v>1</v>
          </cell>
          <cell r="AX202">
            <v>399</v>
          </cell>
        </row>
        <row r="203">
          <cell r="B203" t="str">
            <v>Чв м’яч футбол. син/чорн</v>
          </cell>
          <cell r="D203">
            <v>11130094</v>
          </cell>
          <cell r="AW203">
            <v>2</v>
          </cell>
          <cell r="AX203">
            <v>309.95999999999998</v>
          </cell>
        </row>
        <row r="204">
          <cell r="B204" t="str">
            <v>Чв насос футбол.</v>
          </cell>
          <cell r="D204">
            <v>11130095</v>
          </cell>
          <cell r="AW204">
            <v>1</v>
          </cell>
          <cell r="AX204">
            <v>169.08</v>
          </cell>
        </row>
        <row r="205">
          <cell r="B205" t="str">
            <v>Килимок фіолет.</v>
          </cell>
          <cell r="D205">
            <v>11130096</v>
          </cell>
          <cell r="AW205">
            <v>3</v>
          </cell>
          <cell r="AX205">
            <v>234</v>
          </cell>
        </row>
        <row r="206">
          <cell r="B206" t="str">
            <v>Килимок зелений</v>
          </cell>
          <cell r="D206">
            <v>11130097</v>
          </cell>
          <cell r="AW206">
            <v>3</v>
          </cell>
          <cell r="AX206">
            <v>234</v>
          </cell>
        </row>
        <row r="207">
          <cell r="B207" t="str">
            <v>М’яч баскет помаранч.</v>
          </cell>
          <cell r="D207">
            <v>11130098</v>
          </cell>
          <cell r="AW207">
            <v>2</v>
          </cell>
          <cell r="AX207">
            <v>540</v>
          </cell>
        </row>
        <row r="208">
          <cell r="B208" t="str">
            <v>Обруч гімнастич.пластик.</v>
          </cell>
          <cell r="D208">
            <v>11130099</v>
          </cell>
          <cell r="AW208">
            <v>2</v>
          </cell>
          <cell r="AX208">
            <v>180</v>
          </cell>
        </row>
        <row r="209">
          <cell r="B209" t="str">
            <v>Набір для бадмінтону черв.</v>
          </cell>
          <cell r="D209">
            <v>11130100</v>
          </cell>
          <cell r="AW209">
            <v>2</v>
          </cell>
          <cell r="AX209">
            <v>732</v>
          </cell>
        </row>
        <row r="210">
          <cell r="B210" t="str">
            <v xml:space="preserve">Воланчики </v>
          </cell>
          <cell r="D210">
            <v>11130101</v>
          </cell>
          <cell r="AW210">
            <v>1</v>
          </cell>
          <cell r="AX210">
            <v>210</v>
          </cell>
        </row>
        <row r="211">
          <cell r="B211" t="str">
            <v>М’яч футбольний син/ чорн</v>
          </cell>
          <cell r="D211">
            <v>11130102</v>
          </cell>
          <cell r="AW211">
            <v>3</v>
          </cell>
          <cell r="AX211">
            <v>585</v>
          </cell>
        </row>
        <row r="212">
          <cell r="B212" t="str">
            <v>Секундомір</v>
          </cell>
          <cell r="D212">
            <v>11130103</v>
          </cell>
          <cell r="AW212">
            <v>1</v>
          </cell>
          <cell r="AX212">
            <v>301.98</v>
          </cell>
        </row>
        <row r="213">
          <cell r="B213" t="str">
            <v>Гімнастич.м’яч помаранчевий</v>
          </cell>
          <cell r="D213">
            <v>11130104</v>
          </cell>
          <cell r="AW213">
            <v>1</v>
          </cell>
          <cell r="AX213">
            <v>699</v>
          </cell>
        </row>
        <row r="214">
          <cell r="B214" t="str">
            <v>М’яч футбол.біл.помаранч.</v>
          </cell>
          <cell r="D214">
            <v>11130105</v>
          </cell>
          <cell r="AW214">
            <v>2</v>
          </cell>
          <cell r="AX214">
            <v>1078.2</v>
          </cell>
        </row>
        <row r="215">
          <cell r="B215" t="str">
            <v xml:space="preserve">Свисток </v>
          </cell>
          <cell r="D215">
            <v>11130106</v>
          </cell>
          <cell r="AW215">
            <v>1</v>
          </cell>
          <cell r="AX215">
            <v>81</v>
          </cell>
        </row>
        <row r="216">
          <cell r="B216" t="str">
            <v>Скакалка черв.</v>
          </cell>
          <cell r="D216">
            <v>11130107</v>
          </cell>
          <cell r="AW216">
            <v>5</v>
          </cell>
          <cell r="AX216">
            <v>495</v>
          </cell>
        </row>
        <row r="217">
          <cell r="B217" t="str">
            <v>Фотоапарат</v>
          </cell>
          <cell r="D217">
            <v>11130108</v>
          </cell>
          <cell r="AW217">
            <v>1</v>
          </cell>
          <cell r="AX217">
            <v>2980</v>
          </cell>
        </row>
        <row r="218">
          <cell r="B218" t="str">
            <v>Ялинка</v>
          </cell>
          <cell r="D218">
            <v>11130110</v>
          </cell>
          <cell r="AW218">
            <v>1</v>
          </cell>
          <cell r="AX218">
            <v>410</v>
          </cell>
        </row>
        <row r="219">
          <cell r="B219" t="str">
            <v>Дзеркало</v>
          </cell>
          <cell r="D219">
            <v>11130111</v>
          </cell>
          <cell r="AW219">
            <v>2</v>
          </cell>
          <cell r="AX219">
            <v>1120</v>
          </cell>
        </row>
        <row r="220">
          <cell r="B220" t="str">
            <v>Дзеркало</v>
          </cell>
          <cell r="D220">
            <v>11130112</v>
          </cell>
          <cell r="AW220">
            <v>1</v>
          </cell>
          <cell r="AX220">
            <v>1070</v>
          </cell>
        </row>
        <row r="221">
          <cell r="B221" t="str">
            <v>Жалюзі горизонтальні</v>
          </cell>
          <cell r="D221">
            <v>11130113</v>
          </cell>
          <cell r="AW221">
            <v>2</v>
          </cell>
          <cell r="AX221">
            <v>2216</v>
          </cell>
        </row>
        <row r="222">
          <cell r="B222" t="str">
            <v>Комутатор інтернет</v>
          </cell>
          <cell r="D222">
            <v>11130114</v>
          </cell>
          <cell r="AW222">
            <v>3</v>
          </cell>
          <cell r="AX222">
            <v>12601</v>
          </cell>
        </row>
        <row r="223">
          <cell r="B223" t="str">
            <v>Контролер</v>
          </cell>
          <cell r="D223">
            <v>11130115</v>
          </cell>
          <cell r="AW223">
            <v>1</v>
          </cell>
          <cell r="AX223">
            <v>2898</v>
          </cell>
        </row>
        <row r="224">
          <cell r="B224" t="str">
            <v>Маршрутизатор</v>
          </cell>
          <cell r="D224">
            <v>11130116</v>
          </cell>
          <cell r="AW224">
            <v>1</v>
          </cell>
          <cell r="AX224">
            <v>1753.69</v>
          </cell>
        </row>
        <row r="225">
          <cell r="B225" t="str">
            <v>Точка доступа</v>
          </cell>
          <cell r="D225">
            <v>11130117</v>
          </cell>
          <cell r="AW225">
            <v>5</v>
          </cell>
          <cell r="AX225">
            <v>24920.5</v>
          </cell>
        </row>
        <row r="226">
          <cell r="B226" t="str">
            <v>Шафа телекомукаційна</v>
          </cell>
          <cell r="D226">
            <v>11130118</v>
          </cell>
          <cell r="AW226">
            <v>1</v>
          </cell>
          <cell r="AX226">
            <v>2577.14</v>
          </cell>
        </row>
        <row r="227">
          <cell r="B227" t="str">
            <v>Полиця П-3</v>
          </cell>
          <cell r="D227">
            <v>11130119</v>
          </cell>
          <cell r="AW227">
            <v>1</v>
          </cell>
          <cell r="AX227">
            <v>280</v>
          </cell>
        </row>
        <row r="228">
          <cell r="B228" t="str">
            <v>Чашка бриз</v>
          </cell>
          <cell r="D228">
            <v>11130120</v>
          </cell>
          <cell r="AW228">
            <v>50</v>
          </cell>
          <cell r="AX228">
            <v>1000</v>
          </cell>
        </row>
        <row r="229">
          <cell r="B229" t="str">
            <v>Глобус фізичний політичний</v>
          </cell>
          <cell r="D229">
            <v>11130121</v>
          </cell>
          <cell r="AW229">
            <v>1</v>
          </cell>
          <cell r="AX229">
            <v>1200</v>
          </cell>
        </row>
        <row r="230">
          <cell r="B230" t="str">
            <v>Набір дерев’яних геометричних фігур</v>
          </cell>
          <cell r="D230">
            <v>11130122</v>
          </cell>
          <cell r="AW230">
            <v>1</v>
          </cell>
          <cell r="AX230">
            <v>525</v>
          </cell>
        </row>
        <row r="231">
          <cell r="B231" t="str">
            <v>Магнітний календар</v>
          </cell>
          <cell r="D231">
            <v>11130123</v>
          </cell>
          <cell r="AW231">
            <v>1</v>
          </cell>
          <cell r="AX231">
            <v>1390</v>
          </cell>
        </row>
        <row r="232">
          <cell r="B232" t="str">
            <v>Комплект таблиць до грам. матеріалу укр мова</v>
          </cell>
          <cell r="D232">
            <v>11130124</v>
          </cell>
          <cell r="AW232">
            <v>1</v>
          </cell>
          <cell r="AX232">
            <v>124</v>
          </cell>
        </row>
        <row r="233">
          <cell r="B233" t="str">
            <v>Комплект таблиць до грам. матеріалу анг мова</v>
          </cell>
          <cell r="D233">
            <v>11130125</v>
          </cell>
          <cell r="AW233">
            <v>1</v>
          </cell>
          <cell r="AX233">
            <v>124</v>
          </cell>
        </row>
        <row r="234">
          <cell r="B234" t="str">
            <v>Тканеві ролети  165*168</v>
          </cell>
          <cell r="D234">
            <v>11130126</v>
          </cell>
          <cell r="AW234">
            <v>2</v>
          </cell>
          <cell r="AX234">
            <v>1626</v>
          </cell>
        </row>
        <row r="235">
          <cell r="B235" t="str">
            <v>Тканеві ролети  107*168</v>
          </cell>
          <cell r="D235">
            <v>11130127</v>
          </cell>
          <cell r="AW235">
            <v>1</v>
          </cell>
          <cell r="AX235">
            <v>683</v>
          </cell>
        </row>
        <row r="236">
          <cell r="B236" t="str">
            <v>Тканеві ролети  44*159</v>
          </cell>
          <cell r="D236">
            <v>11130128</v>
          </cell>
          <cell r="AW236">
            <v>1</v>
          </cell>
          <cell r="AX236">
            <v>574</v>
          </cell>
        </row>
        <row r="237">
          <cell r="B237" t="str">
            <v>Катриджи</v>
          </cell>
          <cell r="D237">
            <v>11130129</v>
          </cell>
          <cell r="AW237">
            <v>2</v>
          </cell>
          <cell r="AX237">
            <v>3680</v>
          </cell>
        </row>
        <row r="238">
          <cell r="B238" t="str">
            <v>Світильник світлодіодний  аварійний</v>
          </cell>
          <cell r="D238">
            <v>11130130</v>
          </cell>
          <cell r="AW238">
            <v>6</v>
          </cell>
          <cell r="AX238">
            <v>1200</v>
          </cell>
        </row>
        <row r="239">
          <cell r="B239" t="str">
            <v>Бензопила форте</v>
          </cell>
          <cell r="D239">
            <v>11130131</v>
          </cell>
          <cell r="AW239">
            <v>1</v>
          </cell>
          <cell r="AX239">
            <v>2495</v>
          </cell>
        </row>
        <row r="240">
          <cell r="B240" t="str">
            <v>Мотокоса бенз БМК 2553М</v>
          </cell>
          <cell r="D240">
            <v>11130132</v>
          </cell>
          <cell r="AW240">
            <v>1</v>
          </cell>
          <cell r="AX240">
            <v>2500</v>
          </cell>
        </row>
        <row r="241">
          <cell r="B241" t="str">
            <v>Інфрачервоний термометр</v>
          </cell>
          <cell r="D241">
            <v>11130133</v>
          </cell>
          <cell r="AW241">
            <v>3</v>
          </cell>
          <cell r="AX241">
            <v>8331</v>
          </cell>
        </row>
        <row r="242">
          <cell r="B242" t="str">
            <v xml:space="preserve">Багатофункціональний пристрій </v>
          </cell>
          <cell r="D242">
            <v>11130134</v>
          </cell>
          <cell r="AW242">
            <v>1</v>
          </cell>
          <cell r="AX242">
            <v>5990</v>
          </cell>
        </row>
        <row r="243">
          <cell r="B243" t="str">
            <v>Документ камера</v>
          </cell>
          <cell r="D243">
            <v>11130135</v>
          </cell>
          <cell r="AW243">
            <v>1</v>
          </cell>
          <cell r="AX243">
            <v>5970</v>
          </cell>
        </row>
        <row r="244">
          <cell r="B244" t="str">
            <v>Кріплення для мультимед.облад.</v>
          </cell>
          <cell r="D244">
            <v>11130136</v>
          </cell>
          <cell r="AW244">
            <v>1</v>
          </cell>
          <cell r="AX244">
            <v>5800</v>
          </cell>
        </row>
        <row r="245">
          <cell r="B245" t="str">
            <v>Дошка коркова 650*1000мм</v>
          </cell>
          <cell r="D245">
            <v>11130137</v>
          </cell>
          <cell r="AW245">
            <v>1</v>
          </cell>
          <cell r="AX245">
            <v>750</v>
          </cell>
        </row>
        <row r="246">
          <cell r="B246" t="str">
            <v>Фліпчарт 650*1000 маркер на тринозі</v>
          </cell>
          <cell r="D246">
            <v>11130138</v>
          </cell>
          <cell r="AW246">
            <v>1</v>
          </cell>
          <cell r="AX246">
            <v>2300</v>
          </cell>
        </row>
        <row r="247">
          <cell r="B247" t="str">
            <v>Оприскувач 10л</v>
          </cell>
          <cell r="D247">
            <v>11130139</v>
          </cell>
          <cell r="AW247">
            <v>2</v>
          </cell>
          <cell r="AX247">
            <v>1528</v>
          </cell>
        </row>
        <row r="248">
          <cell r="B248" t="str">
            <v>Бак смітєвий 90л</v>
          </cell>
          <cell r="D248">
            <v>11130140</v>
          </cell>
          <cell r="AW248">
            <v>4</v>
          </cell>
          <cell r="AX248">
            <v>2200</v>
          </cell>
        </row>
        <row r="249">
          <cell r="B249" t="str">
            <v>Диван цезарь 850мм</v>
          </cell>
          <cell r="D249">
            <v>11130141</v>
          </cell>
          <cell r="AW249">
            <v>4</v>
          </cell>
          <cell r="AX249">
            <v>8760</v>
          </cell>
        </row>
        <row r="250">
          <cell r="B250" t="str">
            <v>Дошка 3-х профільна</v>
          </cell>
          <cell r="D250">
            <v>11130142</v>
          </cell>
          <cell r="AW250">
            <v>1</v>
          </cell>
          <cell r="AX250">
            <v>4365</v>
          </cell>
        </row>
        <row r="251">
          <cell r="B251" t="str">
            <v>Банер з люверсами</v>
          </cell>
          <cell r="D251">
            <v>11130143</v>
          </cell>
          <cell r="AW251">
            <v>1</v>
          </cell>
          <cell r="AX251">
            <v>2350</v>
          </cell>
        </row>
        <row r="252">
          <cell r="B252" t="str">
            <v>Умивальник ДСП</v>
          </cell>
          <cell r="D252">
            <v>11130145</v>
          </cell>
          <cell r="AW252">
            <v>1</v>
          </cell>
          <cell r="AX252">
            <v>1390</v>
          </cell>
        </row>
        <row r="253">
          <cell r="B253" t="str">
            <v>Дошка одинарна магнітна</v>
          </cell>
          <cell r="D253">
            <v>11130146</v>
          </cell>
          <cell r="AW253">
            <v>2</v>
          </cell>
          <cell r="AX253">
            <v>4720</v>
          </cell>
        </row>
        <row r="254">
          <cell r="B254" t="str">
            <v>Стіл учнів одноміс.регульований</v>
          </cell>
          <cell r="D254">
            <v>11130149</v>
          </cell>
          <cell r="AW254">
            <v>14</v>
          </cell>
          <cell r="AX254">
            <v>5880</v>
          </cell>
        </row>
        <row r="255">
          <cell r="B255" t="str">
            <v>Стілець учнів регул</v>
          </cell>
          <cell r="D255">
            <v>11130150</v>
          </cell>
          <cell r="AW255">
            <v>14</v>
          </cell>
          <cell r="AX255">
            <v>2940</v>
          </cell>
        </row>
        <row r="256">
          <cell r="B256" t="str">
            <v>Стіл письмовий кутовий учительський</v>
          </cell>
          <cell r="D256">
            <v>11130151</v>
          </cell>
          <cell r="AW256">
            <v>1</v>
          </cell>
          <cell r="AX256">
            <v>1850</v>
          </cell>
        </row>
        <row r="257">
          <cell r="B257" t="str">
            <v>Стіл дитячий круглий регул</v>
          </cell>
          <cell r="D257">
            <v>11130152</v>
          </cell>
          <cell r="AW257">
            <v>1</v>
          </cell>
          <cell r="AX257">
            <v>927</v>
          </cell>
        </row>
        <row r="258">
          <cell r="B258" t="str">
            <v>Шафи для зберіг засобів навчання</v>
          </cell>
          <cell r="D258">
            <v>11130153</v>
          </cell>
          <cell r="AW258">
            <v>1</v>
          </cell>
          <cell r="AX258">
            <v>4500</v>
          </cell>
        </row>
        <row r="259">
          <cell r="B259" t="str">
            <v>Стіл компютерний</v>
          </cell>
          <cell r="D259">
            <v>11130154</v>
          </cell>
          <cell r="AW259">
            <v>5</v>
          </cell>
          <cell r="AX259">
            <v>342</v>
          </cell>
        </row>
        <row r="260">
          <cell r="B260" t="str">
            <v>Стільці учнівський</v>
          </cell>
          <cell r="D260">
            <v>11130155</v>
          </cell>
          <cell r="AW260">
            <v>24</v>
          </cell>
          <cell r="AX260">
            <v>264</v>
          </cell>
        </row>
        <row r="261">
          <cell r="B261" t="str">
            <v>Сузичний центр</v>
          </cell>
          <cell r="D261">
            <v>11130156</v>
          </cell>
          <cell r="AW261">
            <v>1</v>
          </cell>
          <cell r="AX261">
            <v>900</v>
          </cell>
        </row>
        <row r="262">
          <cell r="B262" t="str">
            <v>Стіл в їдальню</v>
          </cell>
          <cell r="D262">
            <v>11130157</v>
          </cell>
          <cell r="AW262">
            <v>5</v>
          </cell>
          <cell r="AX262">
            <v>175</v>
          </cell>
        </row>
        <row r="263">
          <cell r="B263" t="str">
            <v>М’ясорубка</v>
          </cell>
          <cell r="D263">
            <v>11130158</v>
          </cell>
          <cell r="AW263">
            <v>1</v>
          </cell>
          <cell r="AX263">
            <v>252</v>
          </cell>
        </row>
        <row r="264">
          <cell r="B264" t="str">
            <v>Лави в спортзал</v>
          </cell>
          <cell r="D264">
            <v>11130160</v>
          </cell>
          <cell r="AW264">
            <v>7</v>
          </cell>
          <cell r="AX264">
            <v>210</v>
          </cell>
        </row>
        <row r="265">
          <cell r="B265" t="str">
            <v>Стіл письмовий</v>
          </cell>
          <cell r="D265">
            <v>11130161</v>
          </cell>
          <cell r="AW265">
            <v>6</v>
          </cell>
          <cell r="AX265">
            <v>8820</v>
          </cell>
        </row>
        <row r="266">
          <cell r="B266" t="str">
            <v>Стілець на рамі</v>
          </cell>
          <cell r="D266">
            <v>11130162</v>
          </cell>
          <cell r="AW266">
            <v>12</v>
          </cell>
          <cell r="AX266">
            <v>5760</v>
          </cell>
        </row>
        <row r="267">
          <cell r="B267" t="str">
            <v>Аудіосистема</v>
          </cell>
          <cell r="D267">
            <v>11130163</v>
          </cell>
          <cell r="AW267">
            <v>1</v>
          </cell>
          <cell r="AX267">
            <v>5999</v>
          </cell>
        </row>
        <row r="268">
          <cell r="B268" t="str">
            <v>Шафа дитяча</v>
          </cell>
          <cell r="D268">
            <v>11130164</v>
          </cell>
          <cell r="AW268">
            <v>5</v>
          </cell>
          <cell r="AX268">
            <v>14350</v>
          </cell>
        </row>
        <row r="269">
          <cell r="B269" t="str">
            <v>Стіл одномісний регул</v>
          </cell>
          <cell r="D269">
            <v>11130165</v>
          </cell>
          <cell r="AW269">
            <v>17</v>
          </cell>
          <cell r="AX269">
            <v>18700</v>
          </cell>
        </row>
        <row r="270">
          <cell r="B270" t="str">
            <v>Крісло груша</v>
          </cell>
          <cell r="D270">
            <v>11130166</v>
          </cell>
          <cell r="AW270">
            <v>2</v>
          </cell>
          <cell r="AX270">
            <v>3802.4</v>
          </cell>
        </row>
        <row r="271">
          <cell r="B271" t="str">
            <v>Канат</v>
          </cell>
          <cell r="D271">
            <v>11130167</v>
          </cell>
          <cell r="AW271">
            <v>1</v>
          </cell>
          <cell r="AX271">
            <v>2</v>
          </cell>
        </row>
        <row r="272">
          <cell r="B272" t="str">
            <v>Набір каструль</v>
          </cell>
          <cell r="D272">
            <v>1136001</v>
          </cell>
          <cell r="AW272">
            <v>1</v>
          </cell>
          <cell r="AX272">
            <v>350</v>
          </cell>
        </row>
        <row r="273">
          <cell r="B273" t="str">
            <v>Ложки</v>
          </cell>
          <cell r="D273">
            <v>1136002</v>
          </cell>
          <cell r="AW273">
            <v>12</v>
          </cell>
          <cell r="AX273">
            <v>120</v>
          </cell>
        </row>
        <row r="274">
          <cell r="B274" t="str">
            <v>Вилки</v>
          </cell>
          <cell r="D274">
            <v>1136003</v>
          </cell>
          <cell r="AW274">
            <v>12</v>
          </cell>
          <cell r="AX274">
            <v>120</v>
          </cell>
        </row>
        <row r="275">
          <cell r="B275" t="str">
            <v>Стіл дитячий</v>
          </cell>
          <cell r="D275">
            <v>1136004</v>
          </cell>
          <cell r="AW275">
            <v>3</v>
          </cell>
          <cell r="AX275">
            <v>900</v>
          </cell>
        </row>
        <row r="276">
          <cell r="B276" t="str">
            <v>Стілець дитячий</v>
          </cell>
          <cell r="D276">
            <v>1136005</v>
          </cell>
          <cell r="AW276">
            <v>13</v>
          </cell>
          <cell r="AX276">
            <v>1170</v>
          </cell>
        </row>
        <row r="277">
          <cell r="B277" t="str">
            <v>Табурет дитячий</v>
          </cell>
          <cell r="D277">
            <v>1136006</v>
          </cell>
          <cell r="AW277">
            <v>13</v>
          </cell>
          <cell r="AX277">
            <v>1040</v>
          </cell>
        </row>
        <row r="278">
          <cell r="B278" t="str">
            <v>Полиця книжкова</v>
          </cell>
          <cell r="D278">
            <v>1136007</v>
          </cell>
          <cell r="AW278">
            <v>1</v>
          </cell>
          <cell r="AX278">
            <v>190</v>
          </cell>
        </row>
        <row r="279">
          <cell r="B279" t="str">
            <v>Багатофункціональний пристрій HP LASER Jet M 125a</v>
          </cell>
          <cell r="D279">
            <v>1136009</v>
          </cell>
          <cell r="AW279">
            <v>1</v>
          </cell>
          <cell r="AX279">
            <v>3744</v>
          </cell>
        </row>
        <row r="280">
          <cell r="B280" t="str">
            <v>Стенд інформаційний (профінформаційний куточок)</v>
          </cell>
          <cell r="D280">
            <v>1136010</v>
          </cell>
          <cell r="AW280">
            <v>1</v>
          </cell>
          <cell r="AX280">
            <v>1100</v>
          </cell>
        </row>
        <row r="281">
          <cell r="B281" t="str">
            <v>Стенд інформаційний (молодь за здоровий спосіб життя)</v>
          </cell>
          <cell r="D281">
            <v>1136011</v>
          </cell>
          <cell r="AW281">
            <v>1</v>
          </cell>
          <cell r="AX281">
            <v>1250</v>
          </cell>
        </row>
        <row r="282">
          <cell r="B282" t="str">
            <v>Кліше печатки 45мм</v>
          </cell>
          <cell r="D282">
            <v>1136012</v>
          </cell>
          <cell r="AW282">
            <v>1</v>
          </cell>
          <cell r="AX282">
            <v>260</v>
          </cell>
        </row>
        <row r="283">
          <cell r="B283" t="str">
            <v>Оснастка автоматична</v>
          </cell>
          <cell r="D283">
            <v>1136013</v>
          </cell>
          <cell r="AW283">
            <v>1</v>
          </cell>
          <cell r="AX283">
            <v>290</v>
          </cell>
        </row>
        <row r="284">
          <cell r="B284" t="str">
            <v>Шина  215/75 R17,5 RS201</v>
          </cell>
          <cell r="D284" t="str">
            <v>1136014-015</v>
          </cell>
          <cell r="AW284">
            <v>2</v>
          </cell>
          <cell r="AX284">
            <v>3340</v>
          </cell>
        </row>
        <row r="285">
          <cell r="B285" t="str">
            <v xml:space="preserve">Шина  215/75 R17,5 </v>
          </cell>
          <cell r="D285" t="str">
            <v>1136016-017</v>
          </cell>
          <cell r="AW285">
            <v>2</v>
          </cell>
          <cell r="AX285">
            <v>7240</v>
          </cell>
        </row>
        <row r="286">
          <cell r="B286" t="str">
            <v>Жалюзі віконні</v>
          </cell>
          <cell r="D286">
            <v>1136018</v>
          </cell>
          <cell r="AW286">
            <v>7</v>
          </cell>
          <cell r="AX286">
            <v>11662</v>
          </cell>
        </row>
        <row r="287">
          <cell r="B287" t="str">
            <v>Щит пожежний металевий (1250*1250):</v>
          </cell>
          <cell r="D287" t="e">
            <v>#REF!</v>
          </cell>
          <cell r="AW287">
            <v>0</v>
          </cell>
          <cell r="AX287">
            <v>0</v>
          </cell>
        </row>
        <row r="288">
          <cell r="B288" t="str">
            <v>Багор пожежний</v>
          </cell>
          <cell r="D288">
            <v>1136019</v>
          </cell>
          <cell r="AW288">
            <v>1</v>
          </cell>
          <cell r="AX288">
            <v>200</v>
          </cell>
        </row>
        <row r="289">
          <cell r="B289" t="str">
            <v>Лопата пожежна штикова</v>
          </cell>
          <cell r="D289">
            <v>1136020</v>
          </cell>
          <cell r="AW289">
            <v>1</v>
          </cell>
          <cell r="AX289">
            <v>200</v>
          </cell>
        </row>
        <row r="290">
          <cell r="B290" t="str">
            <v>Відро пожежне</v>
          </cell>
          <cell r="D290">
            <v>1136021</v>
          </cell>
          <cell r="AW290">
            <v>1</v>
          </cell>
          <cell r="AX290">
            <v>240</v>
          </cell>
        </row>
        <row r="291">
          <cell r="B291" t="str">
            <v>Сокира пожежна</v>
          </cell>
          <cell r="D291">
            <v>1136022</v>
          </cell>
          <cell r="AW291">
            <v>1</v>
          </cell>
          <cell r="AX291">
            <v>330</v>
          </cell>
        </row>
        <row r="292">
          <cell r="B292" t="str">
            <v>Вогнегасник ВП5(з)</v>
          </cell>
          <cell r="D292">
            <v>1136023</v>
          </cell>
          <cell r="AW292">
            <v>1</v>
          </cell>
          <cell r="AX292">
            <v>490</v>
          </cell>
        </row>
        <row r="293">
          <cell r="B293" t="str">
            <v xml:space="preserve">Лом пожежний </v>
          </cell>
          <cell r="D293">
            <v>1136024</v>
          </cell>
          <cell r="AW293">
            <v>1</v>
          </cell>
          <cell r="AX293">
            <v>200</v>
          </cell>
        </row>
        <row r="294">
          <cell r="B294" t="str">
            <v>Кошма пожежна</v>
          </cell>
          <cell r="D294">
            <v>1136025</v>
          </cell>
          <cell r="AW294">
            <v>1</v>
          </cell>
          <cell r="AX294">
            <v>330</v>
          </cell>
        </row>
        <row r="295">
          <cell r="B295" t="str">
            <v>14-6253 Лопата совкова кутова 320*380*530мм 1,3кг</v>
          </cell>
          <cell r="D295" t="str">
            <v>1136026-028</v>
          </cell>
          <cell r="AW295">
            <v>3</v>
          </cell>
          <cell r="AX295">
            <v>408</v>
          </cell>
        </row>
        <row r="296">
          <cell r="B296" t="str">
            <v xml:space="preserve">Лопата снігова без держака кольорова </v>
          </cell>
          <cell r="D296" t="str">
            <v>1136029-030</v>
          </cell>
          <cell r="AW296">
            <v>2</v>
          </cell>
          <cell r="AX296">
            <v>174</v>
          </cell>
        </row>
        <row r="297">
          <cell r="B297" t="str">
            <v>Держак на лопату 1,2м (Вищий гатунок)</v>
          </cell>
          <cell r="D297" t="str">
            <v>1136031-033</v>
          </cell>
          <cell r="AW297">
            <v>3</v>
          </cell>
          <cell r="AX297">
            <v>141</v>
          </cell>
        </row>
        <row r="298">
          <cell r="B298" t="str">
            <v>Стілець напівм’який ISO (сірий)</v>
          </cell>
          <cell r="D298" t="str">
            <v>1136034-043</v>
          </cell>
          <cell r="AW298">
            <v>10</v>
          </cell>
          <cell r="AX298">
            <v>8800</v>
          </cell>
        </row>
        <row r="299">
          <cell r="B299" t="str">
            <v>Дошка магнітно-маркерна "Premium"</v>
          </cell>
          <cell r="D299">
            <v>1136044</v>
          </cell>
          <cell r="AW299">
            <v>1</v>
          </cell>
          <cell r="AX299">
            <v>2250</v>
          </cell>
        </row>
        <row r="300">
          <cell r="B300" t="str">
            <v>Стіл комп’ютерний (дуб молочний)</v>
          </cell>
          <cell r="D300" t="str">
            <v>1136045-054</v>
          </cell>
          <cell r="AW300">
            <v>10</v>
          </cell>
          <cell r="AX300">
            <v>14500</v>
          </cell>
        </row>
        <row r="301">
          <cell r="B301" t="str">
            <v>Стінка</v>
          </cell>
          <cell r="D301">
            <v>1136055</v>
          </cell>
          <cell r="AW301">
            <v>1</v>
          </cell>
          <cell r="AX301">
            <v>17055</v>
          </cell>
        </row>
        <row r="302">
          <cell r="B302" t="str">
            <v>Стіл письмовий , 1-дверний, з трьома шухлядами (дуб молочний)</v>
          </cell>
          <cell r="D302">
            <v>1136056</v>
          </cell>
          <cell r="AW302">
            <v>1</v>
          </cell>
          <cell r="AX302">
            <v>3300</v>
          </cell>
        </row>
        <row r="303">
          <cell r="B303" t="str">
            <v>Стілець для вчителя напівм’який ISO (капучино)</v>
          </cell>
          <cell r="D303">
            <v>1136057</v>
          </cell>
          <cell r="AW303">
            <v>1</v>
          </cell>
          <cell r="AX303">
            <v>880</v>
          </cell>
        </row>
        <row r="304">
          <cell r="B304" t="str">
            <v>Стілець дитячий ISO ростова група №3 з покриттям HPL</v>
          </cell>
          <cell r="D304" t="str">
            <v>1136058-075</v>
          </cell>
          <cell r="AW304">
            <v>18</v>
          </cell>
          <cell r="AX304">
            <v>8640</v>
          </cell>
        </row>
        <row r="305">
          <cell r="B305" t="str">
            <v>Стіл дитячий "Квітка" з регулюванням по висоті 1-3</v>
          </cell>
          <cell r="D305" t="str">
            <v>1136076-080</v>
          </cell>
          <cell r="AW305">
            <v>5</v>
          </cell>
          <cell r="AX305">
            <v>3200</v>
          </cell>
        </row>
        <row r="306">
          <cell r="B306" t="str">
            <v>Шафа дитяча 5-місна з фігурними дверима</v>
          </cell>
          <cell r="D306" t="str">
            <v>1136081-083</v>
          </cell>
          <cell r="AW306">
            <v>3</v>
          </cell>
          <cell r="AX306">
            <v>15810</v>
          </cell>
        </row>
        <row r="307">
          <cell r="B307" t="str">
            <v>Шафа дитяча 2-місна з фігурними дверима</v>
          </cell>
          <cell r="D307">
            <v>1136084</v>
          </cell>
          <cell r="AW307">
            <v>1</v>
          </cell>
          <cell r="AX307">
            <v>2450</v>
          </cell>
        </row>
        <row r="308">
          <cell r="B308" t="str">
            <v>Шафа дитяча 1-місна з фігурними дверима</v>
          </cell>
          <cell r="D308">
            <v>1136085</v>
          </cell>
          <cell r="AW308">
            <v>1</v>
          </cell>
          <cell r="AX308">
            <v>1450</v>
          </cell>
        </row>
        <row r="309">
          <cell r="B309" t="str">
            <v>Електронний  засіб навчального призначення "Дидактийний мільтимедійний контент для початкових класів" для 1-х класів Нової Української школи</v>
          </cell>
          <cell r="D309">
            <v>1136086</v>
          </cell>
          <cell r="AW309">
            <v>1</v>
          </cell>
          <cell r="AX309">
            <v>16665</v>
          </cell>
        </row>
        <row r="310">
          <cell r="B310" t="str">
            <v>Вентилятор відцентрований CS 12.2 230 V/50 Hz</v>
          </cell>
          <cell r="D310">
            <v>1136087</v>
          </cell>
          <cell r="AW310">
            <v>1</v>
          </cell>
          <cell r="AX310">
            <v>2188</v>
          </cell>
        </row>
        <row r="311">
          <cell r="B311" t="str">
            <v>Вентилятор відцентрований CS 16.2 230 V/50 Hz</v>
          </cell>
          <cell r="D311">
            <v>1136088</v>
          </cell>
          <cell r="AW311">
            <v>1</v>
          </cell>
          <cell r="AX311">
            <v>2835</v>
          </cell>
        </row>
        <row r="312">
          <cell r="B312" t="str">
            <v>Ключ рожково-накидний 7мм</v>
          </cell>
          <cell r="D312">
            <v>1136089</v>
          </cell>
          <cell r="AW312">
            <v>1</v>
          </cell>
          <cell r="AX312">
            <v>20</v>
          </cell>
        </row>
        <row r="313">
          <cell r="B313" t="str">
            <v xml:space="preserve">Персональний комп’ютер форм-фактора ноутбук Lenovo V14 G2 ITL  (82KAS03800) у комплекті з маніпулятором типу "миша" та сумкою до ноутбуку </v>
          </cell>
          <cell r="D313" t="str">
            <v>1136090-139,  1136140-164</v>
          </cell>
          <cell r="AW313">
            <v>75</v>
          </cell>
          <cell r="AX313">
            <v>1751425.5</v>
          </cell>
        </row>
        <row r="314">
          <cell r="B314" t="str">
            <v>Пістолет підкачки (водій)</v>
          </cell>
          <cell r="D314">
            <v>11136165</v>
          </cell>
          <cell r="AW314">
            <v>1</v>
          </cell>
          <cell r="AX314">
            <v>420</v>
          </cell>
        </row>
        <row r="315">
          <cell r="B315" t="str">
            <v>Переноска 220V 10 м (водій)</v>
          </cell>
          <cell r="D315">
            <v>11136166</v>
          </cell>
          <cell r="AW315">
            <v>1</v>
          </cell>
          <cell r="AX315">
            <v>175</v>
          </cell>
        </row>
        <row r="316">
          <cell r="B316" t="str">
            <v>Покриття SHEFFIELD</v>
          </cell>
          <cell r="D316">
            <v>11136167</v>
          </cell>
          <cell r="AW316">
            <v>2</v>
          </cell>
          <cell r="AX316">
            <v>800</v>
          </cell>
        </row>
        <row r="317">
          <cell r="B317" t="str">
            <v>Покриття Щітина темно-коричн</v>
          </cell>
          <cell r="D317">
            <v>11136168</v>
          </cell>
          <cell r="AW317">
            <v>1</v>
          </cell>
          <cell r="AX317">
            <v>585</v>
          </cell>
        </row>
        <row r="318">
          <cell r="B318" t="str">
            <v>Відро для сміття 9 л</v>
          </cell>
          <cell r="D318">
            <v>11136169</v>
          </cell>
          <cell r="AW318">
            <v>2</v>
          </cell>
          <cell r="AX318">
            <v>218</v>
          </cell>
        </row>
        <row r="319">
          <cell r="B319" t="str">
            <v>Вітрина</v>
          </cell>
          <cell r="D319">
            <v>111300082</v>
          </cell>
          <cell r="AW319">
            <v>1</v>
          </cell>
          <cell r="AX319">
            <v>400</v>
          </cell>
        </row>
        <row r="320">
          <cell r="B320" t="str">
            <v>Вітрина</v>
          </cell>
          <cell r="D320">
            <v>111300083</v>
          </cell>
          <cell r="AW320">
            <v>1</v>
          </cell>
          <cell r="AX320">
            <v>400</v>
          </cell>
        </row>
        <row r="321">
          <cell r="B321" t="str">
            <v>Вітрина</v>
          </cell>
          <cell r="D321">
            <v>111300084</v>
          </cell>
          <cell r="AW321">
            <v>1</v>
          </cell>
          <cell r="AX321">
            <v>400</v>
          </cell>
        </row>
        <row r="322">
          <cell r="B322" t="str">
            <v>Вітрина</v>
          </cell>
          <cell r="D322">
            <v>111300085</v>
          </cell>
          <cell r="AW322">
            <v>1</v>
          </cell>
          <cell r="AX322">
            <v>400</v>
          </cell>
        </row>
        <row r="323">
          <cell r="B323" t="str">
            <v>Підставка</v>
          </cell>
          <cell r="D323">
            <v>111300089</v>
          </cell>
          <cell r="AW323">
            <v>1</v>
          </cell>
          <cell r="AX323">
            <v>100</v>
          </cell>
        </row>
        <row r="324">
          <cell r="B324" t="str">
            <v>Шафа експозиційна</v>
          </cell>
          <cell r="D324">
            <v>111300090</v>
          </cell>
          <cell r="AW324">
            <v>1</v>
          </cell>
          <cell r="AX324">
            <v>950</v>
          </cell>
        </row>
        <row r="325">
          <cell r="B325" t="str">
            <v>Шафа експозиційна</v>
          </cell>
          <cell r="D325">
            <v>111300091</v>
          </cell>
          <cell r="AW325">
            <v>1</v>
          </cell>
          <cell r="AX325">
            <v>950</v>
          </cell>
        </row>
        <row r="326">
          <cell r="B326" t="str">
            <v>Підставка 50х100х13</v>
          </cell>
          <cell r="D326">
            <v>111300095</v>
          </cell>
          <cell r="AW326">
            <v>1</v>
          </cell>
          <cell r="AX326">
            <v>80</v>
          </cell>
        </row>
        <row r="327">
          <cell r="B327" t="str">
            <v>Вітрина (з поличкою)</v>
          </cell>
          <cell r="D327">
            <v>111300119</v>
          </cell>
          <cell r="AW327">
            <v>1</v>
          </cell>
          <cell r="AX327">
            <v>310</v>
          </cell>
        </row>
        <row r="328">
          <cell r="B328" t="str">
            <v>Вітрина музейна 400х10800х800 (зал археології)</v>
          </cell>
          <cell r="D328">
            <v>111300289</v>
          </cell>
          <cell r="AW328">
            <v>1</v>
          </cell>
          <cell r="AX328">
            <v>360</v>
          </cell>
        </row>
        <row r="329">
          <cell r="B329" t="str">
            <v>Вітрина музейна 400х800х800 (з поличкою)</v>
          </cell>
          <cell r="D329">
            <v>111300292</v>
          </cell>
          <cell r="AW329">
            <v>1</v>
          </cell>
          <cell r="AX329">
            <v>370</v>
          </cell>
        </row>
        <row r="330">
          <cell r="B330" t="str">
            <v>Вітрина музейна 400х800х800 (з поличкою)</v>
          </cell>
          <cell r="D330">
            <v>111300294</v>
          </cell>
          <cell r="AW330">
            <v>1</v>
          </cell>
          <cell r="AX330">
            <v>370</v>
          </cell>
        </row>
        <row r="331">
          <cell r="B331" t="str">
            <v>Вітрина музейна 400х800х800 (з поличкою)</v>
          </cell>
          <cell r="D331">
            <v>111300296</v>
          </cell>
          <cell r="AW331">
            <v>1</v>
          </cell>
          <cell r="AX331">
            <v>370</v>
          </cell>
        </row>
        <row r="332">
          <cell r="B332" t="str">
            <v>Музейна вітрина</v>
          </cell>
          <cell r="D332">
            <v>111300337</v>
          </cell>
          <cell r="AW332">
            <v>1</v>
          </cell>
          <cell r="AX332">
            <v>356</v>
          </cell>
        </row>
        <row r="333">
          <cell r="B333" t="str">
            <v>Музейна вітрина</v>
          </cell>
          <cell r="D333">
            <v>111300338</v>
          </cell>
          <cell r="AW333">
            <v>1</v>
          </cell>
          <cell r="AX333">
            <v>358</v>
          </cell>
        </row>
        <row r="334">
          <cell r="B334" t="str">
            <v>Музейна вітрина 0,8 м</v>
          </cell>
          <cell r="D334">
            <v>111300379</v>
          </cell>
          <cell r="AW334">
            <v>1</v>
          </cell>
          <cell r="AX334">
            <v>300</v>
          </cell>
        </row>
        <row r="335">
          <cell r="B335" t="str">
            <v>Музейна вітрина 0,8 м</v>
          </cell>
          <cell r="D335">
            <v>111300380</v>
          </cell>
          <cell r="AW335">
            <v>1</v>
          </cell>
          <cell r="AX335">
            <v>300</v>
          </cell>
        </row>
        <row r="336">
          <cell r="B336" t="str">
            <v>Жалюзі</v>
          </cell>
          <cell r="D336">
            <v>111300381</v>
          </cell>
          <cell r="AW336">
            <v>8</v>
          </cell>
          <cell r="AX336">
            <v>10400</v>
          </cell>
        </row>
      </sheetData>
      <sheetData sheetId="11">
        <row r="4">
          <cell r="B4" t="str">
            <v>Набір каструль</v>
          </cell>
          <cell r="AV4">
            <v>1</v>
          </cell>
          <cell r="AW4">
            <v>350</v>
          </cell>
        </row>
        <row r="5">
          <cell r="B5" t="str">
            <v>Ложки</v>
          </cell>
          <cell r="AV5">
            <v>12</v>
          </cell>
          <cell r="AW5">
            <v>120</v>
          </cell>
        </row>
        <row r="6">
          <cell r="B6" t="str">
            <v>Вилки</v>
          </cell>
          <cell r="AV6">
            <v>12</v>
          </cell>
          <cell r="AW6">
            <v>120</v>
          </cell>
        </row>
        <row r="7">
          <cell r="B7" t="str">
            <v>Стіл дитячий</v>
          </cell>
          <cell r="AV7">
            <v>3</v>
          </cell>
          <cell r="AW7">
            <v>900</v>
          </cell>
        </row>
        <row r="8">
          <cell r="B8" t="str">
            <v>Стілець дитячий</v>
          </cell>
          <cell r="AV8">
            <v>13</v>
          </cell>
          <cell r="AW8">
            <v>1170</v>
          </cell>
        </row>
        <row r="9">
          <cell r="B9" t="str">
            <v>Табурет дитячий</v>
          </cell>
          <cell r="AV9">
            <v>13</v>
          </cell>
          <cell r="AW9">
            <v>1040</v>
          </cell>
        </row>
        <row r="10">
          <cell r="B10" t="str">
            <v>Полиця книжкова</v>
          </cell>
          <cell r="AV10">
            <v>1</v>
          </cell>
          <cell r="AW10">
            <v>190</v>
          </cell>
        </row>
        <row r="11">
          <cell r="B11" t="str">
            <v>Багатофункціональний пристрій HP LASER Jet M 125a</v>
          </cell>
          <cell r="AV11">
            <v>1</v>
          </cell>
          <cell r="AW11">
            <v>3744</v>
          </cell>
        </row>
        <row r="12">
          <cell r="B12" t="str">
            <v>Стенд інформаційний (профінформаційний куточок)</v>
          </cell>
          <cell r="AV12">
            <v>1</v>
          </cell>
          <cell r="AW12">
            <v>1100</v>
          </cell>
        </row>
        <row r="13">
          <cell r="B13" t="str">
            <v>Стенд інформаційний (молодь за здоровий спосіб життя)</v>
          </cell>
          <cell r="AV13">
            <v>1</v>
          </cell>
          <cell r="AW13">
            <v>1250</v>
          </cell>
        </row>
        <row r="14">
          <cell r="B14" t="str">
            <v>Стіл дитячий 6 гран</v>
          </cell>
          <cell r="AV14">
            <v>1</v>
          </cell>
          <cell r="AW14">
            <v>855</v>
          </cell>
        </row>
        <row r="15">
          <cell r="B15" t="str">
            <v>Стільці до стола</v>
          </cell>
          <cell r="AV15">
            <v>6</v>
          </cell>
          <cell r="AW15">
            <v>2526</v>
          </cell>
        </row>
        <row r="16">
          <cell r="B16" t="str">
            <v>Поличка для книг</v>
          </cell>
          <cell r="AV16">
            <v>1</v>
          </cell>
          <cell r="AW16">
            <v>385</v>
          </cell>
        </row>
        <row r="17">
          <cell r="B17" t="str">
            <v>Диван  Цезарь</v>
          </cell>
          <cell r="AV17">
            <v>2</v>
          </cell>
          <cell r="AW17">
            <v>6000</v>
          </cell>
        </row>
        <row r="18">
          <cell r="B18" t="str">
            <v>Жалюзі</v>
          </cell>
          <cell r="AV18">
            <v>4</v>
          </cell>
          <cell r="AW18">
            <v>6000</v>
          </cell>
        </row>
        <row r="19">
          <cell r="B19" t="str">
            <v>Стіл дитячий</v>
          </cell>
          <cell r="AV19">
            <v>1</v>
          </cell>
          <cell r="AW19">
            <v>583</v>
          </cell>
        </row>
        <row r="20">
          <cell r="B20" t="str">
            <v>Стільці до стола</v>
          </cell>
          <cell r="AV20">
            <v>7</v>
          </cell>
          <cell r="AW20">
            <v>2492</v>
          </cell>
        </row>
        <row r="21">
          <cell r="B21" t="str">
            <v>Ігровий набір LEGO PLAY BOX</v>
          </cell>
          <cell r="AV21">
            <v>1</v>
          </cell>
          <cell r="AW21">
            <v>559.91999999999996</v>
          </cell>
        </row>
        <row r="22">
          <cell r="B22" t="str">
            <v>Ноутбук Lenovo (Chroombook)</v>
          </cell>
          <cell r="AV22">
            <v>6</v>
          </cell>
          <cell r="AW22">
            <v>32774.76</v>
          </cell>
        </row>
        <row r="23">
          <cell r="B23" t="str">
            <v>куб для води</v>
          </cell>
          <cell r="AV23">
            <v>1</v>
          </cell>
          <cell r="AW23">
            <v>500</v>
          </cell>
        </row>
        <row r="24">
          <cell r="B24" t="str">
            <v>ліхтарі на сонячній батареї</v>
          </cell>
          <cell r="AV24">
            <v>10</v>
          </cell>
          <cell r="AW24">
            <v>1000</v>
          </cell>
        </row>
        <row r="25">
          <cell r="B25" t="str">
            <v>ліхтарі на сонячній батареї</v>
          </cell>
          <cell r="AV25">
            <v>2</v>
          </cell>
          <cell r="AW25">
            <v>100</v>
          </cell>
        </row>
        <row r="26">
          <cell r="B26" t="str">
            <v>павербанк</v>
          </cell>
          <cell r="AV26">
            <v>2</v>
          </cell>
          <cell r="AW26">
            <v>600</v>
          </cell>
        </row>
        <row r="27">
          <cell r="B27" t="str">
            <v>Роутер ТР-LINK C-20</v>
          </cell>
          <cell r="AV27">
            <v>2</v>
          </cell>
          <cell r="AW27">
            <v>1800</v>
          </cell>
        </row>
        <row r="28">
          <cell r="B28" t="str">
            <v>Набір кухонного посуду</v>
          </cell>
          <cell r="AV28">
            <v>2</v>
          </cell>
          <cell r="AW28">
            <v>1400</v>
          </cell>
        </row>
        <row r="29">
          <cell r="B29" t="str">
            <v>Пластикова каністра</v>
          </cell>
          <cell r="AV29">
            <v>4</v>
          </cell>
          <cell r="AW29">
            <v>400</v>
          </cell>
        </row>
        <row r="30">
          <cell r="B30" t="str">
            <v>сонячна лампа</v>
          </cell>
          <cell r="AV30">
            <v>10</v>
          </cell>
          <cell r="AW30">
            <v>2000</v>
          </cell>
        </row>
        <row r="31">
          <cell r="B31" t="str">
            <v>ширма</v>
          </cell>
          <cell r="AV31">
            <v>2</v>
          </cell>
          <cell r="AW31">
            <v>800</v>
          </cell>
        </row>
        <row r="32">
          <cell r="B32" t="str">
            <v>підставка до ширми</v>
          </cell>
          <cell r="AV32">
            <v>4</v>
          </cell>
          <cell r="AW32">
            <v>400</v>
          </cell>
        </row>
        <row r="33">
          <cell r="B33" t="str">
            <v>Парти шкільні з металевими ніжками</v>
          </cell>
          <cell r="AV33">
            <v>44</v>
          </cell>
          <cell r="AW33">
            <v>26400</v>
          </cell>
        </row>
        <row r="34">
          <cell r="B34" t="str">
            <v>Парти шкільні з дерев'яними  ніжками</v>
          </cell>
          <cell r="AV34">
            <v>12</v>
          </cell>
          <cell r="AW34">
            <v>4800</v>
          </cell>
        </row>
        <row r="35">
          <cell r="B35" t="str">
            <v>Столи для вчителя</v>
          </cell>
          <cell r="AV35">
            <v>3</v>
          </cell>
          <cell r="AW35">
            <v>2100</v>
          </cell>
        </row>
        <row r="36">
          <cell r="B36" t="str">
            <v>Столи лабораторні</v>
          </cell>
          <cell r="AV36">
            <v>1</v>
          </cell>
          <cell r="AW36">
            <v>600</v>
          </cell>
        </row>
        <row r="37">
          <cell r="B37" t="str">
            <v>Стільці шкільні з металевими ніжками</v>
          </cell>
          <cell r="AV37">
            <v>43</v>
          </cell>
          <cell r="AW37">
            <v>15050</v>
          </cell>
        </row>
        <row r="38">
          <cell r="B38" t="str">
            <v>Стільці шкільні з дерев'яними ніжками</v>
          </cell>
          <cell r="AV38">
            <v>10</v>
          </cell>
          <cell r="AW38">
            <v>2000</v>
          </cell>
        </row>
        <row r="39">
          <cell r="B39" t="str">
            <v>Крісло на колесах</v>
          </cell>
          <cell r="AV39">
            <v>1</v>
          </cell>
          <cell r="AW39">
            <v>400</v>
          </cell>
        </row>
        <row r="40">
          <cell r="B40" t="str">
            <v>Recretion kit, 2016 (набір для проведення уроків з фізичного виховання)</v>
          </cell>
          <cell r="AV40">
            <v>1</v>
          </cell>
          <cell r="AW40">
            <v>6662.21</v>
          </cell>
        </row>
        <row r="41">
          <cell r="B41" t="str">
            <v>First aid kst (Аптечка першої допомоги)</v>
          </cell>
          <cell r="AV41">
            <v>3</v>
          </cell>
          <cell r="AW41">
            <v>7711.7100000000009</v>
          </cell>
        </row>
      </sheetData>
      <sheetData sheetId="12">
        <row r="4">
          <cell r="B4" t="str">
            <v>Спортивна форма</v>
          </cell>
          <cell r="AU4">
            <v>8</v>
          </cell>
          <cell r="AV4">
            <v>520</v>
          </cell>
        </row>
        <row r="5">
          <cell r="B5" t="str">
            <v>Одіяло</v>
          </cell>
          <cell r="AU5">
            <v>3</v>
          </cell>
          <cell r="AV5">
            <v>48</v>
          </cell>
        </row>
      </sheetData>
      <sheetData sheetId="13">
        <row r="4">
          <cell r="B4" t="str">
            <v>матрац</v>
          </cell>
          <cell r="AV4">
            <v>15</v>
          </cell>
          <cell r="AW4">
            <v>37500</v>
          </cell>
        </row>
        <row r="5">
          <cell r="B5" t="str">
            <v>спальний мішок</v>
          </cell>
          <cell r="AV5">
            <v>15</v>
          </cell>
          <cell r="AW5">
            <v>7500</v>
          </cell>
        </row>
        <row r="6">
          <cell r="B6" t="str">
            <v>комплект постільної білизни</v>
          </cell>
          <cell r="AV6">
            <v>15</v>
          </cell>
          <cell r="AW6">
            <v>7500</v>
          </cell>
        </row>
        <row r="7">
          <cell r="B7" t="str">
            <v>ковдра медіум термал</v>
          </cell>
          <cell r="AV7">
            <v>15</v>
          </cell>
          <cell r="AW7">
            <v>4500</v>
          </cell>
        </row>
        <row r="8">
          <cell r="B8" t="str">
            <v xml:space="preserve">рушник </v>
          </cell>
          <cell r="AV8">
            <v>15</v>
          </cell>
          <cell r="AW8">
            <v>1800</v>
          </cell>
        </row>
        <row r="9">
          <cell r="B9" t="str">
            <v>подушка полієстер</v>
          </cell>
          <cell r="AV9">
            <v>15</v>
          </cell>
          <cell r="AW9">
            <v>3000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2"/>
  <sheetViews>
    <sheetView tabSelected="1" view="pageBreakPreview" topLeftCell="A467" zoomScale="55" zoomScaleNormal="75" zoomScaleSheetLayoutView="55" workbookViewId="0">
      <selection activeCell="V486" sqref="V486"/>
    </sheetView>
  </sheetViews>
  <sheetFormatPr defaultRowHeight="15" x14ac:dyDescent="0.25"/>
  <cols>
    <col min="1" max="1" width="14.85546875" style="33" customWidth="1"/>
    <col min="2" max="2" width="15.28515625" style="33" customWidth="1"/>
    <col min="3" max="3" width="39.140625" style="37" customWidth="1"/>
    <col min="4" max="4" width="15.85546875" style="33" customWidth="1"/>
    <col min="5" max="5" width="14.140625" style="33" customWidth="1"/>
    <col min="6" max="6" width="9.5703125" style="33" customWidth="1"/>
    <col min="7" max="7" width="7.140625" style="33" customWidth="1"/>
    <col min="8" max="8" width="8.7109375" style="33" customWidth="1"/>
    <col min="9" max="9" width="11.42578125" style="33" customWidth="1"/>
    <col min="10" max="10" width="24.42578125" style="33" customWidth="1"/>
    <col min="11" max="11" width="15.7109375" style="33" bestFit="1" customWidth="1"/>
    <col min="12" max="12" width="19.5703125" style="33" customWidth="1"/>
    <col min="13" max="13" width="6.140625" style="33" customWidth="1"/>
    <col min="14" max="16384" width="9.140625" style="33"/>
  </cols>
  <sheetData>
    <row r="1" spans="1:15" ht="15.75" x14ac:dyDescent="0.25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  <c r="O1" s="105"/>
    </row>
    <row r="2" spans="1:15" ht="15.75" x14ac:dyDescent="0.25">
      <c r="A2" s="106" t="s">
        <v>42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8"/>
      <c r="O2" s="105"/>
    </row>
    <row r="3" spans="1:15" ht="15.75" x14ac:dyDescent="0.25">
      <c r="A3" s="109" t="s">
        <v>39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1"/>
      <c r="O3" s="105"/>
    </row>
    <row r="4" spans="1:15" ht="15.75" x14ac:dyDescent="0.25">
      <c r="A4" s="112" t="s">
        <v>1</v>
      </c>
      <c r="B4" s="91" t="s">
        <v>2</v>
      </c>
      <c r="C4" s="91" t="s">
        <v>41</v>
      </c>
      <c r="D4" s="91" t="s">
        <v>3</v>
      </c>
      <c r="E4" s="115" t="s">
        <v>4</v>
      </c>
      <c r="F4" s="116"/>
      <c r="G4" s="117"/>
      <c r="H4" s="91" t="s">
        <v>5</v>
      </c>
      <c r="I4" s="118" t="s">
        <v>6</v>
      </c>
      <c r="J4" s="119"/>
      <c r="K4" s="119"/>
      <c r="L4" s="119"/>
      <c r="M4" s="120"/>
      <c r="N4" s="91" t="s">
        <v>7</v>
      </c>
      <c r="O4" s="34"/>
    </row>
    <row r="5" spans="1:15" x14ac:dyDescent="0.25">
      <c r="A5" s="112"/>
      <c r="B5" s="113"/>
      <c r="C5" s="92"/>
      <c r="D5" s="113"/>
      <c r="E5" s="124" t="s">
        <v>8</v>
      </c>
      <c r="F5" s="124" t="s">
        <v>9</v>
      </c>
      <c r="G5" s="124" t="s">
        <v>10</v>
      </c>
      <c r="H5" s="113"/>
      <c r="I5" s="121"/>
      <c r="J5" s="122"/>
      <c r="K5" s="122"/>
      <c r="L5" s="122"/>
      <c r="M5" s="123"/>
      <c r="N5" s="113"/>
      <c r="O5" s="34"/>
    </row>
    <row r="6" spans="1:15" ht="168.75" x14ac:dyDescent="0.25">
      <c r="A6" s="112"/>
      <c r="B6" s="114"/>
      <c r="C6" s="93"/>
      <c r="D6" s="114"/>
      <c r="E6" s="125"/>
      <c r="F6" s="125"/>
      <c r="G6" s="125"/>
      <c r="H6" s="114"/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114"/>
      <c r="O6" s="34"/>
    </row>
    <row r="7" spans="1:15" ht="15.75" x14ac:dyDescent="0.25">
      <c r="A7" s="4">
        <v>1</v>
      </c>
      <c r="B7" s="4"/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11</v>
      </c>
      <c r="J7" s="4">
        <v>12</v>
      </c>
      <c r="K7" s="4">
        <v>13</v>
      </c>
      <c r="L7" s="4">
        <v>14</v>
      </c>
      <c r="M7" s="4">
        <v>15</v>
      </c>
      <c r="N7" s="4">
        <v>16</v>
      </c>
      <c r="O7" s="34"/>
    </row>
    <row r="8" spans="1:15" ht="15.75" x14ac:dyDescent="0.25">
      <c r="A8" s="100"/>
      <c r="B8" s="24">
        <v>1013</v>
      </c>
      <c r="C8" s="104"/>
      <c r="D8" s="100"/>
      <c r="E8" s="100"/>
      <c r="F8" s="100"/>
      <c r="G8" s="100"/>
      <c r="H8" s="100"/>
      <c r="I8" s="5"/>
      <c r="J8" s="6"/>
      <c r="K8" s="30"/>
      <c r="L8" s="35"/>
      <c r="M8" s="100"/>
      <c r="N8" s="100"/>
      <c r="O8" s="126"/>
    </row>
    <row r="9" spans="1:15" ht="63" x14ac:dyDescent="0.25">
      <c r="A9" s="100"/>
      <c r="B9" s="15" t="s">
        <v>16</v>
      </c>
      <c r="C9" s="104"/>
      <c r="D9" s="100"/>
      <c r="E9" s="100"/>
      <c r="F9" s="100"/>
      <c r="G9" s="100"/>
      <c r="H9" s="100"/>
      <c r="I9" s="23">
        <f>SUM(I10:I15)</f>
        <v>6</v>
      </c>
      <c r="J9" s="23">
        <f>SUM(J10:J15)</f>
        <v>4119689</v>
      </c>
      <c r="K9" s="23">
        <f>SUM(K10:K15)</f>
        <v>2535396.6460000002</v>
      </c>
      <c r="L9" s="23">
        <f>SUM(L10:L15)</f>
        <v>1584292.3540000001</v>
      </c>
      <c r="M9" s="100"/>
      <c r="N9" s="100"/>
      <c r="O9" s="126"/>
    </row>
    <row r="10" spans="1:15" s="58" customFormat="1" ht="15.75" x14ac:dyDescent="0.25">
      <c r="A10" s="51">
        <v>1</v>
      </c>
      <c r="B10" s="51"/>
      <c r="C10" s="52" t="str">
        <f>'[1]1013'!B4</f>
        <v>Будівля школи</v>
      </c>
      <c r="D10" s="53">
        <v>1981</v>
      </c>
      <c r="E10" s="54">
        <v>10310001</v>
      </c>
      <c r="F10" s="55"/>
      <c r="G10" s="55"/>
      <c r="H10" s="51" t="s">
        <v>30</v>
      </c>
      <c r="I10" s="56">
        <f>'[1]1013'!AV4</f>
        <v>1</v>
      </c>
      <c r="J10" s="56">
        <f>'[1]1013'!AW4</f>
        <v>2154693</v>
      </c>
      <c r="K10" s="56">
        <f>J10*2%*42.58</f>
        <v>1834936.5588</v>
      </c>
      <c r="L10" s="56">
        <f>J10-K10</f>
        <v>319756.4412</v>
      </c>
      <c r="M10" s="54">
        <v>50</v>
      </c>
      <c r="N10" s="51"/>
      <c r="O10" s="57"/>
    </row>
    <row r="11" spans="1:15" s="58" customFormat="1" ht="15.75" x14ac:dyDescent="0.25">
      <c r="A11" s="51">
        <v>2</v>
      </c>
      <c r="B11" s="51"/>
      <c r="C11" s="52" t="str">
        <f>'[1]1013'!B5</f>
        <v>Сарай конюшня</v>
      </c>
      <c r="D11" s="53">
        <v>1960</v>
      </c>
      <c r="E11" s="54">
        <v>10310002</v>
      </c>
      <c r="F11" s="55"/>
      <c r="G11" s="55"/>
      <c r="H11" s="51" t="s">
        <v>30</v>
      </c>
      <c r="I11" s="56">
        <f>'[1]1013'!AV5</f>
        <v>1</v>
      </c>
      <c r="J11" s="56">
        <f>'[1]1013'!AW5</f>
        <v>1987</v>
      </c>
      <c r="K11" s="56">
        <f>J11</f>
        <v>1987</v>
      </c>
      <c r="L11" s="56">
        <f t="shared" ref="L11:L15" si="0">J11-K11</f>
        <v>0</v>
      </c>
      <c r="M11" s="54">
        <v>50</v>
      </c>
      <c r="N11" s="51"/>
      <c r="O11" s="57"/>
    </row>
    <row r="12" spans="1:15" s="58" customFormat="1" ht="15.75" x14ac:dyDescent="0.25">
      <c r="A12" s="51">
        <v>3</v>
      </c>
      <c r="B12" s="51"/>
      <c r="C12" s="52" t="str">
        <f>'[1]1013'!B6</f>
        <v>Колодязь</v>
      </c>
      <c r="D12" s="53">
        <v>1960</v>
      </c>
      <c r="E12" s="54">
        <v>10330004</v>
      </c>
      <c r="F12" s="55"/>
      <c r="G12" s="55"/>
      <c r="H12" s="51" t="s">
        <v>30</v>
      </c>
      <c r="I12" s="56">
        <f>'[1]1013'!AV6</f>
        <v>1</v>
      </c>
      <c r="J12" s="56">
        <f>'[1]1013'!AW6</f>
        <v>1017</v>
      </c>
      <c r="K12" s="56">
        <f>J12</f>
        <v>1017</v>
      </c>
      <c r="L12" s="56">
        <f t="shared" si="0"/>
        <v>0</v>
      </c>
      <c r="M12" s="54">
        <v>50</v>
      </c>
      <c r="N12" s="51"/>
      <c r="O12" s="57"/>
    </row>
    <row r="13" spans="1:15" s="58" customFormat="1" ht="15.75" x14ac:dyDescent="0.25">
      <c r="A13" s="51">
        <v>4</v>
      </c>
      <c r="B13" s="51"/>
      <c r="C13" s="52" t="str">
        <f>'[1]1013'!B7</f>
        <v>Туалет</v>
      </c>
      <c r="D13" s="53">
        <v>1989</v>
      </c>
      <c r="E13" s="54">
        <v>10310005</v>
      </c>
      <c r="F13" s="55"/>
      <c r="G13" s="55"/>
      <c r="H13" s="51" t="s">
        <v>30</v>
      </c>
      <c r="I13" s="56">
        <f>'[1]1013'!AV7</f>
        <v>1</v>
      </c>
      <c r="J13" s="56">
        <f>'[1]1013'!AW7</f>
        <v>2250</v>
      </c>
      <c r="K13" s="56">
        <f>J13*2%*34.58</f>
        <v>1556.1</v>
      </c>
      <c r="L13" s="56">
        <f t="shared" si="0"/>
        <v>693.90000000000009</v>
      </c>
      <c r="M13" s="54">
        <v>50</v>
      </c>
      <c r="N13" s="51"/>
      <c r="O13" s="57"/>
    </row>
    <row r="14" spans="1:15" s="58" customFormat="1" ht="15.75" x14ac:dyDescent="0.25">
      <c r="A14" s="51">
        <v>5</v>
      </c>
      <c r="B14" s="51"/>
      <c r="C14" s="52" t="str">
        <f>'[1]1013'!B8</f>
        <v>Будівля котельні</v>
      </c>
      <c r="D14" s="53">
        <v>2005</v>
      </c>
      <c r="E14" s="54">
        <v>10310006</v>
      </c>
      <c r="F14" s="55"/>
      <c r="G14" s="55"/>
      <c r="H14" s="51" t="s">
        <v>30</v>
      </c>
      <c r="I14" s="56">
        <f>'[1]1013'!AV8</f>
        <v>1</v>
      </c>
      <c r="J14" s="56">
        <f>'[1]1013'!AW8</f>
        <v>1728741</v>
      </c>
      <c r="K14" s="56">
        <f>J14*2%*18.58</f>
        <v>642400.15559999994</v>
      </c>
      <c r="L14" s="56">
        <f t="shared" si="0"/>
        <v>1086340.8444000001</v>
      </c>
      <c r="M14" s="54">
        <v>50</v>
      </c>
      <c r="N14" s="51"/>
      <c r="O14" s="57"/>
    </row>
    <row r="15" spans="1:15" s="58" customFormat="1" ht="15.75" x14ac:dyDescent="0.25">
      <c r="A15" s="51">
        <v>6</v>
      </c>
      <c r="B15" s="51"/>
      <c r="C15" s="52" t="str">
        <f>'[1]1013'!B9</f>
        <v>Топкова</v>
      </c>
      <c r="D15" s="53">
        <v>2012</v>
      </c>
      <c r="E15" s="54">
        <v>10310007</v>
      </c>
      <c r="F15" s="55"/>
      <c r="G15" s="55"/>
      <c r="H15" s="51" t="s">
        <v>30</v>
      </c>
      <c r="I15" s="56">
        <f>'[1]1013'!AV9</f>
        <v>1</v>
      </c>
      <c r="J15" s="56">
        <f>'[1]1013'!AW9</f>
        <v>231001</v>
      </c>
      <c r="K15" s="56">
        <f>J15*2%*11.58</f>
        <v>53499.831600000005</v>
      </c>
      <c r="L15" s="56">
        <f t="shared" si="0"/>
        <v>177501.1684</v>
      </c>
      <c r="M15" s="54">
        <v>50</v>
      </c>
      <c r="N15" s="51"/>
      <c r="O15" s="57"/>
    </row>
    <row r="16" spans="1:15" s="58" customFormat="1" ht="15.75" x14ac:dyDescent="0.25">
      <c r="A16" s="127"/>
      <c r="B16" s="59">
        <v>1014</v>
      </c>
      <c r="C16" s="128"/>
      <c r="D16" s="129"/>
      <c r="E16" s="129"/>
      <c r="F16" s="129"/>
      <c r="G16" s="129"/>
      <c r="H16" s="129"/>
      <c r="I16" s="59"/>
      <c r="J16" s="59"/>
      <c r="K16" s="59"/>
      <c r="L16" s="59"/>
      <c r="M16" s="127"/>
      <c r="N16" s="51"/>
      <c r="O16" s="60"/>
    </row>
    <row r="17" spans="1:15" s="63" customFormat="1" ht="31.5" x14ac:dyDescent="0.25">
      <c r="A17" s="127"/>
      <c r="B17" s="61" t="s">
        <v>17</v>
      </c>
      <c r="C17" s="128"/>
      <c r="D17" s="129"/>
      <c r="E17" s="129"/>
      <c r="F17" s="129"/>
      <c r="G17" s="129"/>
      <c r="H17" s="129"/>
      <c r="I17" s="50">
        <f>SUM(I18:I67)</f>
        <v>91</v>
      </c>
      <c r="J17" s="50">
        <f t="shared" ref="J17:L17" si="1">SUM(J18:J67)</f>
        <v>1236321.3799999999</v>
      </c>
      <c r="K17" s="50">
        <f t="shared" si="1"/>
        <v>491994.71603999997</v>
      </c>
      <c r="L17" s="50">
        <f t="shared" si="1"/>
        <v>744326.6639599998</v>
      </c>
      <c r="M17" s="127"/>
      <c r="N17" s="59"/>
      <c r="O17" s="62"/>
    </row>
    <row r="18" spans="1:15" s="63" customFormat="1" ht="15.75" x14ac:dyDescent="0.25">
      <c r="A18" s="51">
        <v>1</v>
      </c>
      <c r="B18" s="61"/>
      <c r="C18" s="64" t="str">
        <f>'[1]1014'!B4</f>
        <v>Піаніно</v>
      </c>
      <c r="D18" s="54">
        <v>1981</v>
      </c>
      <c r="E18" s="53">
        <v>10490001</v>
      </c>
      <c r="F18" s="59"/>
      <c r="G18" s="59"/>
      <c r="H18" s="51" t="s">
        <v>30</v>
      </c>
      <c r="I18" s="65">
        <f>'[1]1014'!AW4</f>
        <v>1</v>
      </c>
      <c r="J18" s="65">
        <f>'[1]1014'!AX4</f>
        <v>772</v>
      </c>
      <c r="K18" s="65">
        <f>J18</f>
        <v>772</v>
      </c>
      <c r="L18" s="65">
        <f>J18-K18</f>
        <v>0</v>
      </c>
      <c r="M18" s="51">
        <v>10</v>
      </c>
      <c r="N18" s="59"/>
      <c r="O18" s="62"/>
    </row>
    <row r="19" spans="1:15" s="63" customFormat="1" ht="15.75" x14ac:dyDescent="0.25">
      <c r="A19" s="51">
        <v>2</v>
      </c>
      <c r="B19" s="61"/>
      <c r="C19" s="64" t="str">
        <f>'[1]1014'!B5</f>
        <v>Щит розподільчий</v>
      </c>
      <c r="D19" s="54">
        <v>1981</v>
      </c>
      <c r="E19" s="53">
        <v>10490005</v>
      </c>
      <c r="F19" s="59"/>
      <c r="G19" s="59"/>
      <c r="H19" s="51" t="s">
        <v>30</v>
      </c>
      <c r="I19" s="65">
        <f>'[1]1014'!AW5</f>
        <v>1</v>
      </c>
      <c r="J19" s="65">
        <f>'[1]1014'!AX5</f>
        <v>767</v>
      </c>
      <c r="K19" s="65">
        <f t="shared" ref="K19:K29" si="2">J19</f>
        <v>767</v>
      </c>
      <c r="L19" s="65">
        <f t="shared" ref="L19:L67" si="3">J19-K19</f>
        <v>0</v>
      </c>
      <c r="M19" s="51">
        <v>10</v>
      </c>
      <c r="N19" s="59"/>
      <c r="O19" s="62"/>
    </row>
    <row r="20" spans="1:15" s="63" customFormat="1" ht="15.75" x14ac:dyDescent="0.25">
      <c r="A20" s="51">
        <v>3</v>
      </c>
      <c r="B20" s="61"/>
      <c r="C20" s="64" t="str">
        <f>'[1]1014'!B6</f>
        <v>Холодильна шафа</v>
      </c>
      <c r="D20" s="54">
        <v>1981</v>
      </c>
      <c r="E20" s="53">
        <v>10490002</v>
      </c>
      <c r="F20" s="59"/>
      <c r="G20" s="59"/>
      <c r="H20" s="51" t="s">
        <v>30</v>
      </c>
      <c r="I20" s="65">
        <f>'[1]1014'!AW6</f>
        <v>1</v>
      </c>
      <c r="J20" s="65">
        <f>'[1]1014'!AX6</f>
        <v>544</v>
      </c>
      <c r="K20" s="65">
        <f t="shared" si="2"/>
        <v>544</v>
      </c>
      <c r="L20" s="65">
        <f t="shared" si="3"/>
        <v>0</v>
      </c>
      <c r="M20" s="51">
        <v>10</v>
      </c>
      <c r="N20" s="59"/>
      <c r="O20" s="62"/>
    </row>
    <row r="21" spans="1:15" s="63" customFormat="1" ht="15.75" x14ac:dyDescent="0.25">
      <c r="A21" s="51">
        <v>4</v>
      </c>
      <c r="B21" s="61"/>
      <c r="C21" s="64" t="str">
        <f>'[1]1014'!B7</f>
        <v>Дитяче спортивне обладнання</v>
      </c>
      <c r="D21" s="54">
        <v>1982</v>
      </c>
      <c r="E21" s="53">
        <v>10490012</v>
      </c>
      <c r="F21" s="59"/>
      <c r="G21" s="59"/>
      <c r="H21" s="51" t="s">
        <v>30</v>
      </c>
      <c r="I21" s="65">
        <f>'[1]1014'!AW7</f>
        <v>1</v>
      </c>
      <c r="J21" s="65">
        <f>'[1]1014'!AX7</f>
        <v>936</v>
      </c>
      <c r="K21" s="65">
        <f t="shared" si="2"/>
        <v>936</v>
      </c>
      <c r="L21" s="65">
        <f t="shared" si="3"/>
        <v>0</v>
      </c>
      <c r="M21" s="51">
        <v>10</v>
      </c>
      <c r="N21" s="59"/>
      <c r="O21" s="62"/>
    </row>
    <row r="22" spans="1:15" s="63" customFormat="1" ht="15.75" x14ac:dyDescent="0.25">
      <c r="A22" s="51">
        <v>5</v>
      </c>
      <c r="B22" s="61"/>
      <c r="C22" s="64" t="str">
        <f>'[1]1014'!B8</f>
        <v>Холодильник Vdok-244</v>
      </c>
      <c r="D22" s="54">
        <v>2008</v>
      </c>
      <c r="E22" s="53">
        <v>10490020</v>
      </c>
      <c r="F22" s="59"/>
      <c r="G22" s="59"/>
      <c r="H22" s="51" t="s">
        <v>30</v>
      </c>
      <c r="I22" s="65">
        <f>'[1]1014'!AW8</f>
        <v>1</v>
      </c>
      <c r="J22" s="65">
        <f>'[1]1014'!AX8</f>
        <v>1643</v>
      </c>
      <c r="K22" s="65">
        <f t="shared" si="2"/>
        <v>1643</v>
      </c>
      <c r="L22" s="65">
        <f t="shared" si="3"/>
        <v>0</v>
      </c>
      <c r="M22" s="51">
        <v>10</v>
      </c>
      <c r="N22" s="59"/>
      <c r="O22" s="62"/>
    </row>
    <row r="23" spans="1:15" s="63" customFormat="1" ht="15.75" x14ac:dyDescent="0.25">
      <c r="A23" s="51">
        <v>6</v>
      </c>
      <c r="B23" s="61"/>
      <c r="C23" s="64" t="str">
        <f>'[1]1014'!B9</f>
        <v>Телевізор LC</v>
      </c>
      <c r="D23" s="54">
        <v>2008</v>
      </c>
      <c r="E23" s="53">
        <v>10490021</v>
      </c>
      <c r="F23" s="59"/>
      <c r="G23" s="59"/>
      <c r="H23" s="51" t="s">
        <v>30</v>
      </c>
      <c r="I23" s="65">
        <f>'[1]1014'!AW9</f>
        <v>1</v>
      </c>
      <c r="J23" s="65">
        <f>'[1]1014'!AX9</f>
        <v>1729</v>
      </c>
      <c r="K23" s="65">
        <f t="shared" si="2"/>
        <v>1729</v>
      </c>
      <c r="L23" s="65">
        <f t="shared" si="3"/>
        <v>0</v>
      </c>
      <c r="M23" s="51">
        <v>10</v>
      </c>
      <c r="N23" s="59"/>
      <c r="O23" s="62"/>
    </row>
    <row r="24" spans="1:15" s="63" customFormat="1" ht="15.75" x14ac:dyDescent="0.25">
      <c r="A24" s="51">
        <v>7</v>
      </c>
      <c r="B24" s="61"/>
      <c r="C24" s="64" t="str">
        <f>'[1]1014'!B10</f>
        <v>Музичний центр</v>
      </c>
      <c r="D24" s="54">
        <v>2008</v>
      </c>
      <c r="E24" s="53">
        <v>10490022</v>
      </c>
      <c r="F24" s="59"/>
      <c r="G24" s="59"/>
      <c r="H24" s="51" t="s">
        <v>30</v>
      </c>
      <c r="I24" s="65">
        <f>'[1]1014'!AW10</f>
        <v>1</v>
      </c>
      <c r="J24" s="65">
        <f>'[1]1014'!AX10</f>
        <v>1033</v>
      </c>
      <c r="K24" s="65">
        <f t="shared" si="2"/>
        <v>1033</v>
      </c>
      <c r="L24" s="65">
        <f t="shared" si="3"/>
        <v>0</v>
      </c>
      <c r="M24" s="51">
        <v>10</v>
      </c>
      <c r="N24" s="59"/>
      <c r="O24" s="62"/>
    </row>
    <row r="25" spans="1:15" s="63" customFormat="1" ht="15.75" x14ac:dyDescent="0.25">
      <c r="A25" s="51">
        <v>8</v>
      </c>
      <c r="B25" s="61"/>
      <c r="C25" s="64" t="str">
        <f>'[1]1014'!B11</f>
        <v>Комп’ютер вчителя</v>
      </c>
      <c r="D25" s="54">
        <v>2008</v>
      </c>
      <c r="E25" s="53">
        <v>10480029</v>
      </c>
      <c r="F25" s="59"/>
      <c r="G25" s="59"/>
      <c r="H25" s="51" t="s">
        <v>30</v>
      </c>
      <c r="I25" s="65">
        <f>'[1]1014'!AW11</f>
        <v>1</v>
      </c>
      <c r="J25" s="65">
        <f>'[1]1014'!AX11</f>
        <v>9824</v>
      </c>
      <c r="K25" s="65">
        <f t="shared" si="2"/>
        <v>9824</v>
      </c>
      <c r="L25" s="65">
        <f t="shared" si="3"/>
        <v>0</v>
      </c>
      <c r="M25" s="51">
        <v>10</v>
      </c>
      <c r="N25" s="59"/>
      <c r="O25" s="62"/>
    </row>
    <row r="26" spans="1:15" s="63" customFormat="1" ht="15.75" x14ac:dyDescent="0.25">
      <c r="A26" s="51">
        <v>9</v>
      </c>
      <c r="B26" s="61"/>
      <c r="C26" s="64" t="str">
        <f>'[1]1014'!B12</f>
        <v>Комп’ютер учня</v>
      </c>
      <c r="D26" s="54">
        <v>2008</v>
      </c>
      <c r="E26" s="53">
        <v>10480029</v>
      </c>
      <c r="F26" s="59"/>
      <c r="G26" s="59"/>
      <c r="H26" s="51" t="s">
        <v>30</v>
      </c>
      <c r="I26" s="65">
        <f>'[1]1014'!AW12</f>
        <v>10</v>
      </c>
      <c r="J26" s="65">
        <f>'[1]1014'!AX12</f>
        <v>29360</v>
      </c>
      <c r="K26" s="65">
        <f t="shared" si="2"/>
        <v>29360</v>
      </c>
      <c r="L26" s="65">
        <f t="shared" si="3"/>
        <v>0</v>
      </c>
      <c r="M26" s="51">
        <v>10</v>
      </c>
      <c r="N26" s="59"/>
      <c r="O26" s="62"/>
    </row>
    <row r="27" spans="1:15" s="63" customFormat="1" ht="15.75" x14ac:dyDescent="0.25">
      <c r="A27" s="51">
        <v>10</v>
      </c>
      <c r="B27" s="61"/>
      <c r="C27" s="64" t="str">
        <f>'[1]1014'!B13</f>
        <v>Інтернет сервер Mikro-Fom</v>
      </c>
      <c r="D27" s="54">
        <v>2008</v>
      </c>
      <c r="E27" s="53">
        <v>10480029</v>
      </c>
      <c r="F27" s="59"/>
      <c r="G27" s="59"/>
      <c r="H27" s="51" t="s">
        <v>30</v>
      </c>
      <c r="I27" s="65">
        <f>'[1]1014'!AW13</f>
        <v>1</v>
      </c>
      <c r="J27" s="65">
        <f>'[1]1014'!AX13</f>
        <v>3253</v>
      </c>
      <c r="K27" s="65">
        <f t="shared" si="2"/>
        <v>3253</v>
      </c>
      <c r="L27" s="65">
        <f t="shared" si="3"/>
        <v>0</v>
      </c>
      <c r="M27" s="51">
        <v>10</v>
      </c>
      <c r="N27" s="59"/>
      <c r="O27" s="62"/>
    </row>
    <row r="28" spans="1:15" s="63" customFormat="1" ht="15.75" x14ac:dyDescent="0.25">
      <c r="A28" s="51">
        <v>11</v>
      </c>
      <c r="B28" s="61"/>
      <c r="C28" s="64" t="str">
        <f>'[1]1014'!B14</f>
        <v>Комплект обладнання електромережі</v>
      </c>
      <c r="D28" s="54">
        <v>2008</v>
      </c>
      <c r="E28" s="53">
        <v>10480029</v>
      </c>
      <c r="F28" s="59"/>
      <c r="G28" s="59"/>
      <c r="H28" s="51" t="s">
        <v>30</v>
      </c>
      <c r="I28" s="65">
        <f>'[1]1014'!AW14</f>
        <v>1</v>
      </c>
      <c r="J28" s="65">
        <f>'[1]1014'!AX14</f>
        <v>3690</v>
      </c>
      <c r="K28" s="65">
        <f t="shared" si="2"/>
        <v>3690</v>
      </c>
      <c r="L28" s="65">
        <f t="shared" si="3"/>
        <v>0</v>
      </c>
      <c r="M28" s="51">
        <v>10</v>
      </c>
      <c r="N28" s="59"/>
      <c r="O28" s="62"/>
    </row>
    <row r="29" spans="1:15" s="63" customFormat="1" ht="31.5" x14ac:dyDescent="0.25">
      <c r="A29" s="51">
        <v>12</v>
      </c>
      <c r="B29" s="61"/>
      <c r="C29" s="64" t="str">
        <f>'[1]1014'!B15</f>
        <v>Інтерактивний мільтимедійний комплекс: ноутбук, екран, проектор</v>
      </c>
      <c r="D29" s="54">
        <v>2010</v>
      </c>
      <c r="E29" s="53">
        <v>10480031</v>
      </c>
      <c r="F29" s="59"/>
      <c r="G29" s="59"/>
      <c r="H29" s="51" t="s">
        <v>30</v>
      </c>
      <c r="I29" s="65">
        <f>'[1]1014'!AW15</f>
        <v>1</v>
      </c>
      <c r="J29" s="65">
        <f>'[1]1014'!AX15</f>
        <v>4230</v>
      </c>
      <c r="K29" s="65">
        <f t="shared" si="2"/>
        <v>4230</v>
      </c>
      <c r="L29" s="65">
        <f t="shared" si="3"/>
        <v>0</v>
      </c>
      <c r="M29" s="51">
        <v>10</v>
      </c>
      <c r="N29" s="59"/>
      <c r="O29" s="62"/>
    </row>
    <row r="30" spans="1:15" s="63" customFormat="1" ht="15.75" x14ac:dyDescent="0.25">
      <c r="A30" s="51">
        <v>13</v>
      </c>
      <c r="B30" s="61"/>
      <c r="C30" s="64" t="str">
        <f>'[1]1014'!B16</f>
        <v>Ноутбук lenovo інклюзія</v>
      </c>
      <c r="D30" s="54">
        <v>2019</v>
      </c>
      <c r="E30" s="53">
        <v>10480032</v>
      </c>
      <c r="F30" s="59"/>
      <c r="G30" s="59"/>
      <c r="H30" s="51" t="s">
        <v>30</v>
      </c>
      <c r="I30" s="65">
        <f>'[1]1014'!AW16</f>
        <v>1</v>
      </c>
      <c r="J30" s="65">
        <f>'[1]1014'!AX16</f>
        <v>11778</v>
      </c>
      <c r="K30" s="56">
        <f>J30*10%*4.58</f>
        <v>5394.3239999999996</v>
      </c>
      <c r="L30" s="65">
        <f t="shared" si="3"/>
        <v>6383.6760000000004</v>
      </c>
      <c r="M30" s="51">
        <v>10</v>
      </c>
      <c r="N30" s="59"/>
      <c r="O30" s="62"/>
    </row>
    <row r="31" spans="1:15" s="63" customFormat="1" ht="31.5" x14ac:dyDescent="0.25">
      <c r="A31" s="51">
        <v>14</v>
      </c>
      <c r="B31" s="61"/>
      <c r="C31" s="64" t="str">
        <f>'[1]1014'!B17</f>
        <v>Комплект для друку та ламінув. (ламінатор а-4,БФП EPSONL382)</v>
      </c>
      <c r="D31" s="54">
        <v>2019</v>
      </c>
      <c r="E31" s="53">
        <v>10480033</v>
      </c>
      <c r="F31" s="59"/>
      <c r="G31" s="59"/>
      <c r="H31" s="51" t="s">
        <v>30</v>
      </c>
      <c r="I31" s="65">
        <f>'[1]1014'!AW17</f>
        <v>1</v>
      </c>
      <c r="J31" s="65">
        <f>'[1]1014'!AX17</f>
        <v>8700</v>
      </c>
      <c r="K31" s="56">
        <f t="shared" ref="K31:K35" si="4">J31*10%*4.58</f>
        <v>3984.6</v>
      </c>
      <c r="L31" s="65">
        <f t="shared" si="3"/>
        <v>4715.3999999999996</v>
      </c>
      <c r="M31" s="51">
        <v>10</v>
      </c>
      <c r="N31" s="59"/>
      <c r="O31" s="62"/>
    </row>
    <row r="32" spans="1:15" s="63" customFormat="1" ht="15.75" x14ac:dyDescent="0.25">
      <c r="A32" s="51">
        <v>15</v>
      </c>
      <c r="B32" s="61"/>
      <c r="C32" s="64" t="str">
        <f>'[1]1014'!B18</f>
        <v>Документ камера EPSON ELPD07</v>
      </c>
      <c r="D32" s="54">
        <v>2019</v>
      </c>
      <c r="E32" s="53">
        <v>10480034</v>
      </c>
      <c r="F32" s="59"/>
      <c r="G32" s="59"/>
      <c r="H32" s="51" t="s">
        <v>30</v>
      </c>
      <c r="I32" s="65">
        <f>'[1]1014'!AW18</f>
        <v>1</v>
      </c>
      <c r="J32" s="65">
        <f>'[1]1014'!AX18</f>
        <v>7600</v>
      </c>
      <c r="K32" s="56">
        <f t="shared" si="4"/>
        <v>3480.8</v>
      </c>
      <c r="L32" s="65">
        <f t="shared" si="3"/>
        <v>4119.2</v>
      </c>
      <c r="M32" s="51">
        <v>10</v>
      </c>
      <c r="N32" s="59"/>
      <c r="O32" s="62"/>
    </row>
    <row r="33" spans="1:15" s="63" customFormat="1" ht="15.75" x14ac:dyDescent="0.25">
      <c r="A33" s="51">
        <v>16</v>
      </c>
      <c r="B33" s="61"/>
      <c r="C33" s="64" t="str">
        <f>'[1]1014'!B19</f>
        <v>Ноутбук НР 250 G6</v>
      </c>
      <c r="D33" s="54">
        <v>2019</v>
      </c>
      <c r="E33" s="53">
        <v>10480035</v>
      </c>
      <c r="F33" s="59"/>
      <c r="G33" s="59"/>
      <c r="H33" s="51" t="s">
        <v>30</v>
      </c>
      <c r="I33" s="65">
        <f>'[1]1014'!AW19</f>
        <v>1</v>
      </c>
      <c r="J33" s="65">
        <f>'[1]1014'!AX19</f>
        <v>9518</v>
      </c>
      <c r="K33" s="56">
        <f t="shared" si="4"/>
        <v>4359.2440000000006</v>
      </c>
      <c r="L33" s="65">
        <f t="shared" si="3"/>
        <v>5158.7559999999994</v>
      </c>
      <c r="M33" s="51">
        <v>10</v>
      </c>
      <c r="N33" s="59"/>
      <c r="O33" s="62"/>
    </row>
    <row r="34" spans="1:15" s="63" customFormat="1" ht="31.5" x14ac:dyDescent="0.25">
      <c r="A34" s="51">
        <v>17</v>
      </c>
      <c r="B34" s="61"/>
      <c r="C34" s="64" t="str">
        <f>'[1]1014'!B20</f>
        <v>Інтерактивна дошка NEWLINE TRUBOARD R3-800</v>
      </c>
      <c r="D34" s="54">
        <v>2019</v>
      </c>
      <c r="E34" s="53">
        <v>10480036</v>
      </c>
      <c r="F34" s="59"/>
      <c r="G34" s="59"/>
      <c r="H34" s="51" t="s">
        <v>30</v>
      </c>
      <c r="I34" s="65">
        <f>'[1]1014'!AW20</f>
        <v>1</v>
      </c>
      <c r="J34" s="65">
        <f>'[1]1014'!AX20</f>
        <v>20972</v>
      </c>
      <c r="K34" s="56">
        <f t="shared" si="4"/>
        <v>9605.1760000000013</v>
      </c>
      <c r="L34" s="65">
        <f t="shared" si="3"/>
        <v>11366.823999999999</v>
      </c>
      <c r="M34" s="51">
        <v>10</v>
      </c>
      <c r="N34" s="59"/>
      <c r="O34" s="62"/>
    </row>
    <row r="35" spans="1:15" s="63" customFormat="1" ht="15.75" x14ac:dyDescent="0.25">
      <c r="A35" s="51">
        <v>18</v>
      </c>
      <c r="B35" s="61"/>
      <c r="C35" s="64" t="str">
        <f>'[1]1014'!B21</f>
        <v>Проектор ортома X305ST</v>
      </c>
      <c r="D35" s="54">
        <v>2019</v>
      </c>
      <c r="E35" s="53">
        <v>10480037</v>
      </c>
      <c r="F35" s="59"/>
      <c r="G35" s="59"/>
      <c r="H35" s="51" t="s">
        <v>30</v>
      </c>
      <c r="I35" s="65">
        <f>'[1]1014'!AW21</f>
        <v>1</v>
      </c>
      <c r="J35" s="65">
        <f>'[1]1014'!AX21</f>
        <v>17100</v>
      </c>
      <c r="K35" s="56">
        <f t="shared" si="4"/>
        <v>7831.8</v>
      </c>
      <c r="L35" s="65">
        <f t="shared" si="3"/>
        <v>9268.2000000000007</v>
      </c>
      <c r="M35" s="51">
        <v>10</v>
      </c>
      <c r="N35" s="59"/>
      <c r="O35" s="62"/>
    </row>
    <row r="36" spans="1:15" s="63" customFormat="1" ht="15.75" x14ac:dyDescent="0.25">
      <c r="A36" s="51">
        <v>19</v>
      </c>
      <c r="B36" s="61"/>
      <c r="C36" s="64" t="str">
        <f>'[1]1014'!B22</f>
        <v>Проектор ортома X308ST</v>
      </c>
      <c r="D36" s="54">
        <v>2020</v>
      </c>
      <c r="E36" s="53">
        <v>10480038</v>
      </c>
      <c r="F36" s="59"/>
      <c r="G36" s="59"/>
      <c r="H36" s="51" t="s">
        <v>30</v>
      </c>
      <c r="I36" s="65">
        <f>'[1]1014'!AW22</f>
        <v>1</v>
      </c>
      <c r="J36" s="65">
        <f>'[1]1014'!AX22</f>
        <v>14451</v>
      </c>
      <c r="K36" s="56">
        <f>J36*10%*3.58</f>
        <v>5173.4580000000005</v>
      </c>
      <c r="L36" s="65">
        <f t="shared" si="3"/>
        <v>9277.5419999999995</v>
      </c>
      <c r="M36" s="51">
        <v>10</v>
      </c>
      <c r="N36" s="59"/>
      <c r="O36" s="62"/>
    </row>
    <row r="37" spans="1:15" s="63" customFormat="1" ht="31.5" x14ac:dyDescent="0.25">
      <c r="A37" s="51">
        <v>20</v>
      </c>
      <c r="B37" s="61"/>
      <c r="C37" s="64" t="str">
        <f>'[1]1014'!B23</f>
        <v>Інтерактивна дошка NEМLINE TRUBOARD R5-800L</v>
      </c>
      <c r="D37" s="54">
        <v>2020</v>
      </c>
      <c r="E37" s="53">
        <v>10480039</v>
      </c>
      <c r="F37" s="59"/>
      <c r="G37" s="59"/>
      <c r="H37" s="51" t="s">
        <v>30</v>
      </c>
      <c r="I37" s="65">
        <f>'[1]1014'!AW23</f>
        <v>1</v>
      </c>
      <c r="J37" s="65">
        <f>'[1]1014'!AX23</f>
        <v>16655</v>
      </c>
      <c r="K37" s="56">
        <f t="shared" ref="K37:K43" si="5">J37*10%*3.58</f>
        <v>5962.49</v>
      </c>
      <c r="L37" s="65">
        <f t="shared" si="3"/>
        <v>10692.51</v>
      </c>
      <c r="M37" s="51">
        <v>10</v>
      </c>
      <c r="N37" s="59"/>
      <c r="O37" s="62"/>
    </row>
    <row r="38" spans="1:15" s="63" customFormat="1" ht="15.75" x14ac:dyDescent="0.25">
      <c r="A38" s="51">
        <v>21</v>
      </c>
      <c r="B38" s="61"/>
      <c r="C38" s="64" t="str">
        <f>'[1]1014'!B24</f>
        <v>Ноутбук нр-250 g-7</v>
      </c>
      <c r="D38" s="54">
        <v>2020</v>
      </c>
      <c r="E38" s="53">
        <v>10480040</v>
      </c>
      <c r="F38" s="59"/>
      <c r="G38" s="59"/>
      <c r="H38" s="51" t="s">
        <v>30</v>
      </c>
      <c r="I38" s="65">
        <f>'[1]1014'!AW24</f>
        <v>1</v>
      </c>
      <c r="J38" s="65">
        <f>'[1]1014'!AX24</f>
        <v>14850</v>
      </c>
      <c r="K38" s="56">
        <f t="shared" si="5"/>
        <v>5316.3</v>
      </c>
      <c r="L38" s="65">
        <f t="shared" si="3"/>
        <v>9533.7000000000007</v>
      </c>
      <c r="M38" s="51">
        <v>10</v>
      </c>
      <c r="N38" s="59"/>
      <c r="O38" s="62"/>
    </row>
    <row r="39" spans="1:15" s="63" customFormat="1" ht="18" customHeight="1" x14ac:dyDescent="0.25">
      <c r="A39" s="51">
        <v>22</v>
      </c>
      <c r="B39" s="61"/>
      <c r="C39" s="64" t="str">
        <f>'[1]1014'!B25</f>
        <v>Спортивний комплекс</v>
      </c>
      <c r="D39" s="54">
        <v>2020</v>
      </c>
      <c r="E39" s="53">
        <v>10480041</v>
      </c>
      <c r="F39" s="59"/>
      <c r="G39" s="59"/>
      <c r="H39" s="51" t="s">
        <v>30</v>
      </c>
      <c r="I39" s="65">
        <f>'[1]1014'!AW25</f>
        <v>1</v>
      </c>
      <c r="J39" s="65">
        <f>'[1]1014'!AX25</f>
        <v>9190</v>
      </c>
      <c r="K39" s="56">
        <f t="shared" si="5"/>
        <v>3290.02</v>
      </c>
      <c r="L39" s="65">
        <f t="shared" si="3"/>
        <v>5899.98</v>
      </c>
      <c r="M39" s="51">
        <v>10</v>
      </c>
      <c r="N39" s="59"/>
      <c r="O39" s="62"/>
    </row>
    <row r="40" spans="1:15" s="63" customFormat="1" ht="15.75" x14ac:dyDescent="0.25">
      <c r="A40" s="51">
        <v>23</v>
      </c>
      <c r="B40" s="61"/>
      <c r="C40" s="64" t="str">
        <f>'[1]1014'!B26</f>
        <v>Комп’ютер (вчительський,учнівські)</v>
      </c>
      <c r="D40" s="54">
        <v>2007</v>
      </c>
      <c r="E40" s="53">
        <v>10480042</v>
      </c>
      <c r="F40" s="59"/>
      <c r="G40" s="59"/>
      <c r="H40" s="51" t="s">
        <v>30</v>
      </c>
      <c r="I40" s="65">
        <f>'[1]1014'!AW26</f>
        <v>3</v>
      </c>
      <c r="J40" s="65">
        <f>'[1]1014'!AX26</f>
        <v>17670</v>
      </c>
      <c r="K40" s="65">
        <f>J40</f>
        <v>17670</v>
      </c>
      <c r="L40" s="65">
        <f t="shared" si="3"/>
        <v>0</v>
      </c>
      <c r="M40" s="51">
        <v>10</v>
      </c>
      <c r="N40" s="59"/>
      <c r="O40" s="62"/>
    </row>
    <row r="41" spans="1:15" s="63" customFormat="1" ht="15.75" x14ac:dyDescent="0.25">
      <c r="A41" s="51">
        <v>24</v>
      </c>
      <c r="B41" s="61"/>
      <c r="C41" s="64" t="str">
        <f>'[1]1014'!B27</f>
        <v>Комплект для друку та ламінування</v>
      </c>
      <c r="D41" s="54">
        <v>2020</v>
      </c>
      <c r="E41" s="53">
        <v>10480043</v>
      </c>
      <c r="F41" s="59"/>
      <c r="G41" s="59"/>
      <c r="H41" s="51" t="s">
        <v>30</v>
      </c>
      <c r="I41" s="65">
        <f>'[1]1014'!AW27</f>
        <v>1</v>
      </c>
      <c r="J41" s="65">
        <f>'[1]1014'!AX27</f>
        <v>7530</v>
      </c>
      <c r="K41" s="56">
        <f t="shared" si="5"/>
        <v>2695.7400000000002</v>
      </c>
      <c r="L41" s="65">
        <f t="shared" si="3"/>
        <v>4834.26</v>
      </c>
      <c r="M41" s="51">
        <v>10</v>
      </c>
      <c r="N41" s="59"/>
      <c r="O41" s="62"/>
    </row>
    <row r="42" spans="1:15" s="63" customFormat="1" ht="31.5" x14ac:dyDescent="0.25">
      <c r="A42" s="51">
        <v>25</v>
      </c>
      <c r="B42" s="61"/>
      <c r="C42" s="64" t="str">
        <f>'[1]1014'!B28</f>
        <v>Сенсорний куточок (крысло7 пуф-1банкетка1</v>
      </c>
      <c r="D42" s="54">
        <v>2020</v>
      </c>
      <c r="E42" s="53">
        <v>10480044</v>
      </c>
      <c r="F42" s="59"/>
      <c r="G42" s="59"/>
      <c r="H42" s="51" t="s">
        <v>30</v>
      </c>
      <c r="I42" s="65">
        <f>'[1]1014'!AW28</f>
        <v>1</v>
      </c>
      <c r="J42" s="65">
        <f>'[1]1014'!AX28</f>
        <v>8965</v>
      </c>
      <c r="K42" s="56">
        <f t="shared" si="5"/>
        <v>3209.4700000000003</v>
      </c>
      <c r="L42" s="65">
        <f t="shared" si="3"/>
        <v>5755.53</v>
      </c>
      <c r="M42" s="51">
        <v>10</v>
      </c>
      <c r="N42" s="59"/>
      <c r="O42" s="62"/>
    </row>
    <row r="43" spans="1:15" s="63" customFormat="1" ht="47.25" x14ac:dyDescent="0.25">
      <c r="A43" s="51">
        <v>26</v>
      </c>
      <c r="B43" s="61"/>
      <c r="C43" s="64" t="str">
        <f>'[1]1014'!B29</f>
        <v>НабірІРК+D35:D46 (Стіл піс-1дошка монтесорі1дошки міжпівкульної взаємодії1)</v>
      </c>
      <c r="D43" s="54">
        <v>2020</v>
      </c>
      <c r="E43" s="53">
        <v>10480045</v>
      </c>
      <c r="F43" s="59"/>
      <c r="G43" s="59"/>
      <c r="H43" s="51" t="s">
        <v>30</v>
      </c>
      <c r="I43" s="65">
        <f>'[1]1014'!AW29</f>
        <v>1</v>
      </c>
      <c r="J43" s="65">
        <f>'[1]1014'!AX29</f>
        <v>6645</v>
      </c>
      <c r="K43" s="56">
        <f t="shared" si="5"/>
        <v>2378.91</v>
      </c>
      <c r="L43" s="65">
        <f t="shared" si="3"/>
        <v>4266.09</v>
      </c>
      <c r="M43" s="51">
        <v>10</v>
      </c>
      <c r="N43" s="59"/>
      <c r="O43" s="62"/>
    </row>
    <row r="44" spans="1:15" s="63" customFormat="1" ht="213.75" customHeight="1" x14ac:dyDescent="0.25">
      <c r="A44" s="51">
        <v>27</v>
      </c>
      <c r="B44" s="61"/>
      <c r="C44" s="64" t="str">
        <f>'[1]1014'!B30</f>
        <v>Мультимедійний комплект у складі: Ноутбук Lenovo ThinkBook 15 ǀǀL (20SMS0UQ00) з ОС Windows 10Pro-1шт., інтерактивна дошка ePresenter EP-84T (модель Х)-1шт., мультимедійний проектор короткофокусний Epson EB-530-1шт., кабель мультимедійний LogicPower HDMI Ver 1.4 для 3D 15м-1шт., подовжувач SVEN Elongator 3G-1шт., фільтр живлення Vinga VG5-5-75-1шт., мишка А4tech OP-720 Black-USB-1шт.</v>
      </c>
      <c r="D44" s="54">
        <v>2021</v>
      </c>
      <c r="E44" s="53">
        <v>10480046</v>
      </c>
      <c r="F44" s="59"/>
      <c r="G44" s="59"/>
      <c r="H44" s="51" t="s">
        <v>30</v>
      </c>
      <c r="I44" s="65">
        <f>'[1]1014'!AW30</f>
        <v>2</v>
      </c>
      <c r="J44" s="65">
        <f>'[1]1014'!AX30</f>
        <v>108960</v>
      </c>
      <c r="K44" s="56">
        <f>J44*10%*2.58</f>
        <v>28111.68</v>
      </c>
      <c r="L44" s="65">
        <f t="shared" si="3"/>
        <v>80848.320000000007</v>
      </c>
      <c r="M44" s="51">
        <v>10</v>
      </c>
      <c r="N44" s="59"/>
      <c r="O44" s="62"/>
    </row>
    <row r="45" spans="1:15" s="63" customFormat="1" ht="66" customHeight="1" x14ac:dyDescent="0.25">
      <c r="A45" s="51">
        <v>28</v>
      </c>
      <c r="B45" s="61"/>
      <c r="C45" s="64" t="str">
        <f>'[1]1014'!B31</f>
        <v xml:space="preserve">Портативний комп’ютер вчителя (ноутбук) Lenovo ThinkBook 15IIL в комплекті з маніпулятором типу "миша" Vinga MSW-907 black </v>
      </c>
      <c r="D45" s="54">
        <v>2021</v>
      </c>
      <c r="E45" s="53">
        <v>10480047</v>
      </c>
      <c r="F45" s="59"/>
      <c r="G45" s="59"/>
      <c r="H45" s="51" t="s">
        <v>30</v>
      </c>
      <c r="I45" s="65">
        <f>'[1]1014'!AW31</f>
        <v>1</v>
      </c>
      <c r="J45" s="65">
        <f>'[1]1014'!AX31</f>
        <v>21735</v>
      </c>
      <c r="K45" s="56">
        <f t="shared" ref="K45:K48" si="6">J45*10%*2.58</f>
        <v>5607.63</v>
      </c>
      <c r="L45" s="65">
        <f t="shared" si="3"/>
        <v>16127.369999999999</v>
      </c>
      <c r="M45" s="51">
        <v>10</v>
      </c>
      <c r="N45" s="59"/>
      <c r="O45" s="62"/>
    </row>
    <row r="46" spans="1:15" s="63" customFormat="1" ht="236.25" x14ac:dyDescent="0.25">
      <c r="A46" s="51">
        <v>29</v>
      </c>
      <c r="B46" s="61"/>
      <c r="C46" s="64" t="str">
        <f>'[1]1014'!B32</f>
        <v>Мультимедійний комплект у складі: інтерактивна дошка ePresenter EP-82T (L) з програмним забемпеченням Klassmate Presenter, мультимедійний проектор з короткофокусним об’єктивом  ViewSonic PS600X, монтажний комплект (Кронштейн для проектору CHARMOUNT CT-PRB-8M-1 шт., Кабель силовий (живлення) 10м С13 10m Cablexpert (PC-186-VDE- 10M)-1шт., Кабель мультимедійний HDMI to HDMI 10 V2.0 Vinga (VCPDCHDMI2MM10BK)-1шт., кабельний канал CKK10-010-007-1-K01-4шт.)</v>
      </c>
      <c r="D46" s="54">
        <v>2021</v>
      </c>
      <c r="E46" s="53">
        <v>10480048</v>
      </c>
      <c r="F46" s="59"/>
      <c r="G46" s="59"/>
      <c r="H46" s="51" t="s">
        <v>30</v>
      </c>
      <c r="I46" s="65">
        <f>'[1]1014'!AW32</f>
        <v>1</v>
      </c>
      <c r="J46" s="65">
        <f>'[1]1014'!AX32</f>
        <v>43995</v>
      </c>
      <c r="K46" s="56">
        <f t="shared" si="6"/>
        <v>11350.710000000001</v>
      </c>
      <c r="L46" s="65">
        <f t="shared" si="3"/>
        <v>32644.29</v>
      </c>
      <c r="M46" s="51">
        <v>10</v>
      </c>
      <c r="N46" s="59"/>
      <c r="O46" s="62"/>
    </row>
    <row r="47" spans="1:15" s="63" customFormat="1" ht="63" x14ac:dyDescent="0.25">
      <c r="A47" s="51">
        <v>30</v>
      </c>
      <c r="B47" s="61"/>
      <c r="C47" s="64" t="str">
        <f>'[1]1014'!B33</f>
        <v>Персональний комп’ютер вчителя на базі системного блоку Vinga Sky (V6400.40W) v1 в комплекті з переферійним обладнання</v>
      </c>
      <c r="D47" s="54">
        <v>2021</v>
      </c>
      <c r="E47" s="53">
        <v>10480049</v>
      </c>
      <c r="F47" s="59"/>
      <c r="G47" s="59"/>
      <c r="H47" s="51" t="s">
        <v>30</v>
      </c>
      <c r="I47" s="65">
        <f>'[1]1014'!AW33</f>
        <v>1</v>
      </c>
      <c r="J47" s="65">
        <f>'[1]1014'!AX33</f>
        <v>21591</v>
      </c>
      <c r="K47" s="56">
        <f t="shared" si="6"/>
        <v>5570.4780000000001</v>
      </c>
      <c r="L47" s="65">
        <f t="shared" si="3"/>
        <v>16020.522000000001</v>
      </c>
      <c r="M47" s="51">
        <v>10</v>
      </c>
      <c r="N47" s="59"/>
      <c r="O47" s="62"/>
    </row>
    <row r="48" spans="1:15" s="63" customFormat="1" ht="63" x14ac:dyDescent="0.25">
      <c r="A48" s="51">
        <v>31</v>
      </c>
      <c r="B48" s="61"/>
      <c r="C48" s="64" t="str">
        <f>'[1]1014'!B34</f>
        <v>Персональний комп’ютер учня на базі системного блоку Vinga Sky (V6400.40W) v2 в комплекті з переферійним обладнання</v>
      </c>
      <c r="D48" s="54">
        <v>2021</v>
      </c>
      <c r="E48" s="53" t="s">
        <v>54</v>
      </c>
      <c r="F48" s="59"/>
      <c r="G48" s="59"/>
      <c r="H48" s="51" t="s">
        <v>30</v>
      </c>
      <c r="I48" s="65">
        <f>'[1]1014'!AW34</f>
        <v>10</v>
      </c>
      <c r="J48" s="65">
        <f>'[1]1014'!AX34</f>
        <v>196308</v>
      </c>
      <c r="K48" s="56">
        <f t="shared" si="6"/>
        <v>50647.464</v>
      </c>
      <c r="L48" s="65">
        <f t="shared" si="3"/>
        <v>145660.53599999999</v>
      </c>
      <c r="M48" s="51">
        <v>10</v>
      </c>
      <c r="N48" s="59"/>
      <c r="O48" s="62"/>
    </row>
    <row r="49" spans="1:15" s="63" customFormat="1" ht="78.75" x14ac:dyDescent="0.25">
      <c r="A49" s="51">
        <v>32</v>
      </c>
      <c r="B49" s="61"/>
      <c r="C49" s="64" t="str">
        <f>'[1]1014'!B35</f>
        <v xml:space="preserve">Персональний комп’ютер форм-фактора ноутбук Lenovo V14 G2 ITL  (82KAS03800) у комплекті з маніпулятором типу "миша" та сумкою до ноутбуку </v>
      </c>
      <c r="D49" s="54">
        <v>2022</v>
      </c>
      <c r="E49" s="54" t="s">
        <v>55</v>
      </c>
      <c r="F49" s="59"/>
      <c r="G49" s="59"/>
      <c r="H49" s="51" t="s">
        <v>30</v>
      </c>
      <c r="I49" s="65">
        <f>'[1]1014'!AW35</f>
        <v>5</v>
      </c>
      <c r="J49" s="65">
        <f>'[1]1014'!AX35</f>
        <v>116761.7</v>
      </c>
      <c r="K49" s="56">
        <f>J49*10%*1.58</f>
        <v>18448.348600000001</v>
      </c>
      <c r="L49" s="65">
        <f t="shared" si="3"/>
        <v>98313.3514</v>
      </c>
      <c r="M49" s="51">
        <v>10</v>
      </c>
      <c r="N49" s="59"/>
      <c r="O49" s="62"/>
    </row>
    <row r="50" spans="1:15" s="73" customFormat="1" ht="15.75" x14ac:dyDescent="0.25">
      <c r="A50" s="51">
        <v>33</v>
      </c>
      <c r="B50" s="67"/>
      <c r="C50" s="68" t="str">
        <f>'[1]1014 1'!B4</f>
        <v>Духова шафа "Zanussi"</v>
      </c>
      <c r="D50" s="54">
        <v>2011</v>
      </c>
      <c r="E50" s="69" t="s">
        <v>89</v>
      </c>
      <c r="F50" s="70"/>
      <c r="G50" s="70"/>
      <c r="H50" s="51" t="s">
        <v>30</v>
      </c>
      <c r="I50" s="71">
        <f>'[1]1014 1'!AW4</f>
        <v>1</v>
      </c>
      <c r="J50" s="71">
        <f>'[1]1014 1'!AX4</f>
        <v>2370</v>
      </c>
      <c r="K50" s="71">
        <f>J50</f>
        <v>2370</v>
      </c>
      <c r="L50" s="65">
        <f t="shared" si="3"/>
        <v>0</v>
      </c>
      <c r="M50" s="51">
        <v>10</v>
      </c>
      <c r="N50" s="70"/>
      <c r="O50" s="72"/>
    </row>
    <row r="51" spans="1:15" s="73" customFormat="1" ht="15.75" x14ac:dyDescent="0.25">
      <c r="A51" s="51">
        <v>34</v>
      </c>
      <c r="B51" s="67"/>
      <c r="C51" s="68" t="str">
        <f>'[1]1014 1'!B5</f>
        <v>М‘ясорубка панасонік</v>
      </c>
      <c r="D51" s="54">
        <v>2012</v>
      </c>
      <c r="E51" s="69" t="s">
        <v>90</v>
      </c>
      <c r="F51" s="70"/>
      <c r="G51" s="70"/>
      <c r="H51" s="51" t="s">
        <v>30</v>
      </c>
      <c r="I51" s="71">
        <f>'[1]1014 1'!AW5</f>
        <v>1</v>
      </c>
      <c r="J51" s="71">
        <f>'[1]1014 1'!AX5</f>
        <v>1450</v>
      </c>
      <c r="K51" s="71">
        <f t="shared" ref="K51:K52" si="7">J51</f>
        <v>1450</v>
      </c>
      <c r="L51" s="65">
        <f t="shared" si="3"/>
        <v>0</v>
      </c>
      <c r="M51" s="51">
        <v>10</v>
      </c>
      <c r="N51" s="70"/>
      <c r="O51" s="72"/>
    </row>
    <row r="52" spans="1:15" s="73" customFormat="1" ht="15.75" x14ac:dyDescent="0.25">
      <c r="A52" s="51">
        <v>35</v>
      </c>
      <c r="B52" s="67"/>
      <c r="C52" s="68" t="str">
        <f>'[1]1014 1'!B6</f>
        <v>Котел газовий  Рівнетерн-96</v>
      </c>
      <c r="D52" s="54">
        <v>2013</v>
      </c>
      <c r="E52" s="69" t="s">
        <v>91</v>
      </c>
      <c r="F52" s="70"/>
      <c r="G52" s="70"/>
      <c r="H52" s="51" t="s">
        <v>30</v>
      </c>
      <c r="I52" s="71">
        <f>'[1]1014 1'!AW6</f>
        <v>1</v>
      </c>
      <c r="J52" s="71">
        <f>'[1]1014 1'!AX6</f>
        <v>11300</v>
      </c>
      <c r="K52" s="71">
        <f t="shared" si="7"/>
        <v>11300</v>
      </c>
      <c r="L52" s="65">
        <f t="shared" si="3"/>
        <v>0</v>
      </c>
      <c r="M52" s="51">
        <v>10</v>
      </c>
      <c r="N52" s="70"/>
      <c r="O52" s="72"/>
    </row>
    <row r="53" spans="1:15" s="73" customFormat="1" ht="15.75" x14ac:dyDescent="0.25">
      <c r="A53" s="51">
        <v>36</v>
      </c>
      <c r="B53" s="67"/>
      <c r="C53" s="68" t="str">
        <f>'[1]1014 1'!B7</f>
        <v>Котел газовий  Рівнетерн-96</v>
      </c>
      <c r="D53" s="54">
        <v>2015</v>
      </c>
      <c r="E53" s="74" t="s">
        <v>92</v>
      </c>
      <c r="F53" s="70"/>
      <c r="G53" s="70"/>
      <c r="H53" s="51" t="s">
        <v>30</v>
      </c>
      <c r="I53" s="71">
        <f>'[1]1014 1'!AW7</f>
        <v>1</v>
      </c>
      <c r="J53" s="71">
        <f>'[1]1014 1'!AX7</f>
        <v>21500</v>
      </c>
      <c r="K53" s="56">
        <f>J53*10%*8.58</f>
        <v>18447</v>
      </c>
      <c r="L53" s="65">
        <f t="shared" si="3"/>
        <v>3053</v>
      </c>
      <c r="M53" s="51">
        <v>10</v>
      </c>
      <c r="N53" s="70"/>
      <c r="O53" s="72"/>
    </row>
    <row r="54" spans="1:15" s="73" customFormat="1" ht="31.5" x14ac:dyDescent="0.25">
      <c r="A54" s="51">
        <v>37</v>
      </c>
      <c r="B54" s="67"/>
      <c r="C54" s="68" t="str">
        <f>'[1]1014 1'!B8</f>
        <v>Плита промислова електрична ПЕ-0.48Ш</v>
      </c>
      <c r="D54" s="54">
        <v>2016</v>
      </c>
      <c r="E54" s="74" t="s">
        <v>93</v>
      </c>
      <c r="F54" s="70"/>
      <c r="G54" s="70"/>
      <c r="H54" s="51" t="s">
        <v>30</v>
      </c>
      <c r="I54" s="71">
        <f>'[1]1014 1'!AW8</f>
        <v>1</v>
      </c>
      <c r="J54" s="71">
        <f>'[1]1014 1'!AX8</f>
        <v>13000</v>
      </c>
      <c r="K54" s="56">
        <f>J54*10%*7.58</f>
        <v>9854</v>
      </c>
      <c r="L54" s="65">
        <f t="shared" si="3"/>
        <v>3146</v>
      </c>
      <c r="M54" s="51">
        <v>10</v>
      </c>
      <c r="N54" s="70"/>
      <c r="O54" s="72"/>
    </row>
    <row r="55" spans="1:15" s="73" customFormat="1" ht="15.75" x14ac:dyDescent="0.25">
      <c r="A55" s="51">
        <v>38</v>
      </c>
      <c r="B55" s="67"/>
      <c r="C55" s="68" t="str">
        <f>'[1]1014 1'!B9</f>
        <v>Фланцевий 3-х клапан НФЕ-65</v>
      </c>
      <c r="D55" s="54">
        <v>2017</v>
      </c>
      <c r="E55" s="74" t="s">
        <v>94</v>
      </c>
      <c r="F55" s="70"/>
      <c r="G55" s="70"/>
      <c r="H55" s="51" t="s">
        <v>30</v>
      </c>
      <c r="I55" s="71">
        <f>'[1]1014 1'!AW9</f>
        <v>2</v>
      </c>
      <c r="J55" s="71">
        <f>'[1]1014 1'!AX9</f>
        <v>16428</v>
      </c>
      <c r="K55" s="56">
        <f>J55*10%*6.58</f>
        <v>10809.624000000002</v>
      </c>
      <c r="L55" s="65">
        <f t="shared" si="3"/>
        <v>5618.3759999999984</v>
      </c>
      <c r="M55" s="51">
        <v>10</v>
      </c>
      <c r="N55" s="70"/>
      <c r="O55" s="72"/>
    </row>
    <row r="56" spans="1:15" s="73" customFormat="1" ht="15.75" x14ac:dyDescent="0.25">
      <c r="A56" s="51">
        <v>39</v>
      </c>
      <c r="B56" s="67"/>
      <c r="C56" s="68" t="str">
        <f>'[1]1014 1'!B10</f>
        <v>Насос ЛРС50/150 М</v>
      </c>
      <c r="D56" s="54">
        <v>2017</v>
      </c>
      <c r="E56" s="74" t="s">
        <v>95</v>
      </c>
      <c r="F56" s="70"/>
      <c r="G56" s="70"/>
      <c r="H56" s="51" t="s">
        <v>30</v>
      </c>
      <c r="I56" s="71">
        <f>'[1]1014 1'!AW10</f>
        <v>2</v>
      </c>
      <c r="J56" s="71">
        <f>'[1]1014 1'!AX10</f>
        <v>47984</v>
      </c>
      <c r="K56" s="56">
        <f t="shared" ref="K56:K58" si="8">J56*10%*6.58</f>
        <v>31573.472000000005</v>
      </c>
      <c r="L56" s="65">
        <f t="shared" si="3"/>
        <v>16410.527999999995</v>
      </c>
      <c r="M56" s="51">
        <v>10</v>
      </c>
      <c r="N56" s="70"/>
      <c r="O56" s="72"/>
    </row>
    <row r="57" spans="1:15" s="73" customFormat="1" ht="15.75" x14ac:dyDescent="0.25">
      <c r="A57" s="51">
        <v>40</v>
      </c>
      <c r="B57" s="67"/>
      <c r="C57" s="68" t="str">
        <f>'[1]1014 1'!B11</f>
        <v>Марміт</v>
      </c>
      <c r="D57" s="54">
        <v>2017</v>
      </c>
      <c r="E57" s="74" t="s">
        <v>96</v>
      </c>
      <c r="F57" s="70"/>
      <c r="G57" s="70"/>
      <c r="H57" s="51" t="s">
        <v>30</v>
      </c>
      <c r="I57" s="71">
        <f>'[1]1014 1'!AW11</f>
        <v>1</v>
      </c>
      <c r="J57" s="71">
        <f>'[1]1014 1'!AX11</f>
        <v>6000</v>
      </c>
      <c r="K57" s="56">
        <f t="shared" si="8"/>
        <v>3948</v>
      </c>
      <c r="L57" s="65">
        <f t="shared" si="3"/>
        <v>2052</v>
      </c>
      <c r="M57" s="51">
        <v>10</v>
      </c>
      <c r="N57" s="70"/>
      <c r="O57" s="72"/>
    </row>
    <row r="58" spans="1:15" s="73" customFormat="1" ht="15.75" x14ac:dyDescent="0.25">
      <c r="A58" s="51">
        <v>41</v>
      </c>
      <c r="B58" s="67"/>
      <c r="C58" s="68" t="str">
        <f>'[1]1014 1'!B12</f>
        <v>Комп’ютера</v>
      </c>
      <c r="D58" s="54">
        <v>2017</v>
      </c>
      <c r="E58" s="74" t="s">
        <v>97</v>
      </c>
      <c r="F58" s="70"/>
      <c r="G58" s="70"/>
      <c r="H58" s="51" t="s">
        <v>30</v>
      </c>
      <c r="I58" s="71">
        <f>'[1]1014 1'!AW12</f>
        <v>3</v>
      </c>
      <c r="J58" s="71">
        <f>'[1]1014 1'!AX12</f>
        <v>14026.279999999999</v>
      </c>
      <c r="K58" s="56">
        <f t="shared" si="8"/>
        <v>9229.2922399999989</v>
      </c>
      <c r="L58" s="65">
        <f t="shared" si="3"/>
        <v>4796.98776</v>
      </c>
      <c r="M58" s="51">
        <v>10</v>
      </c>
      <c r="N58" s="70"/>
      <c r="O58" s="72"/>
    </row>
    <row r="59" spans="1:15" s="73" customFormat="1" ht="15.75" x14ac:dyDescent="0.25">
      <c r="A59" s="51">
        <v>42</v>
      </c>
      <c r="B59" s="67"/>
      <c r="C59" s="68" t="str">
        <f>'[1]1014 1'!B13</f>
        <v>Інтерактивний комплект</v>
      </c>
      <c r="D59" s="54">
        <v>2018</v>
      </c>
      <c r="E59" s="74" t="s">
        <v>98</v>
      </c>
      <c r="F59" s="70"/>
      <c r="G59" s="70"/>
      <c r="H59" s="51" t="s">
        <v>30</v>
      </c>
      <c r="I59" s="71">
        <f>'[1]1014 1'!AW13</f>
        <v>1</v>
      </c>
      <c r="J59" s="71">
        <f>'[1]1014 1'!AX13</f>
        <v>60000</v>
      </c>
      <c r="K59" s="56">
        <f>J59*10%*5.58</f>
        <v>33480</v>
      </c>
      <c r="L59" s="65">
        <f t="shared" si="3"/>
        <v>26520</v>
      </c>
      <c r="M59" s="51">
        <v>10</v>
      </c>
      <c r="N59" s="70"/>
      <c r="O59" s="72"/>
    </row>
    <row r="60" spans="1:15" s="73" customFormat="1" ht="15.75" x14ac:dyDescent="0.25">
      <c r="A60" s="51">
        <v>43</v>
      </c>
      <c r="B60" s="67"/>
      <c r="C60" s="68" t="str">
        <f>'[1]1014 1'!B14</f>
        <v>Комплект для друку</v>
      </c>
      <c r="D60" s="54">
        <v>2018</v>
      </c>
      <c r="E60" s="74" t="s">
        <v>99</v>
      </c>
      <c r="F60" s="70"/>
      <c r="G60" s="70"/>
      <c r="H60" s="51" t="s">
        <v>30</v>
      </c>
      <c r="I60" s="71">
        <f>'[1]1014 1'!AW14</f>
        <v>1</v>
      </c>
      <c r="J60" s="71">
        <f>'[1]1014 1'!AX14</f>
        <v>7500</v>
      </c>
      <c r="K60" s="56">
        <f t="shared" ref="K60:K63" si="9">J60*10%*5.58</f>
        <v>4185</v>
      </c>
      <c r="L60" s="65">
        <f t="shared" si="3"/>
        <v>3315</v>
      </c>
      <c r="M60" s="51">
        <v>10</v>
      </c>
      <c r="N60" s="70"/>
      <c r="O60" s="72"/>
    </row>
    <row r="61" spans="1:15" s="73" customFormat="1" ht="15.75" x14ac:dyDescent="0.25">
      <c r="A61" s="51">
        <v>44</v>
      </c>
      <c r="B61" s="67"/>
      <c r="C61" s="68" t="str">
        <f>'[1]1014 1'!B15</f>
        <v>Стінка універсальна</v>
      </c>
      <c r="D61" s="54">
        <v>2018</v>
      </c>
      <c r="E61" s="74" t="s">
        <v>100</v>
      </c>
      <c r="F61" s="70"/>
      <c r="G61" s="70"/>
      <c r="H61" s="51" t="s">
        <v>30</v>
      </c>
      <c r="I61" s="71">
        <f>'[1]1014 1'!AW15</f>
        <v>1</v>
      </c>
      <c r="J61" s="71">
        <f>'[1]1014 1'!AX15</f>
        <v>14850</v>
      </c>
      <c r="K61" s="56">
        <f t="shared" si="9"/>
        <v>8286.2999999999993</v>
      </c>
      <c r="L61" s="65">
        <f t="shared" si="3"/>
        <v>6563.7000000000007</v>
      </c>
      <c r="M61" s="51">
        <v>10</v>
      </c>
      <c r="N61" s="70"/>
      <c r="O61" s="72"/>
    </row>
    <row r="62" spans="1:15" s="73" customFormat="1" ht="15.75" x14ac:dyDescent="0.25">
      <c r="A62" s="51">
        <v>45</v>
      </c>
      <c r="B62" s="67"/>
      <c r="C62" s="68" t="str">
        <f>'[1]1014 1'!B16</f>
        <v>Комплект компютерного облад.</v>
      </c>
      <c r="D62" s="54">
        <v>2018</v>
      </c>
      <c r="E62" s="74" t="s">
        <v>101</v>
      </c>
      <c r="F62" s="70"/>
      <c r="G62" s="70"/>
      <c r="H62" s="51" t="s">
        <v>30</v>
      </c>
      <c r="I62" s="71">
        <f>'[1]1014 1'!AW16</f>
        <v>1</v>
      </c>
      <c r="J62" s="71">
        <f>'[1]1014 1'!AX16</f>
        <v>12880</v>
      </c>
      <c r="K62" s="56">
        <f t="shared" si="9"/>
        <v>7187.04</v>
      </c>
      <c r="L62" s="65">
        <f t="shared" si="3"/>
        <v>5692.96</v>
      </c>
      <c r="M62" s="51">
        <v>10</v>
      </c>
      <c r="N62" s="70"/>
      <c r="O62" s="72"/>
    </row>
    <row r="63" spans="1:15" s="73" customFormat="1" ht="15.75" x14ac:dyDescent="0.25">
      <c r="A63" s="51">
        <v>46</v>
      </c>
      <c r="B63" s="67"/>
      <c r="C63" s="68" t="str">
        <f>'[1]1014 1'!B17</f>
        <v>Документ камера</v>
      </c>
      <c r="D63" s="54">
        <v>2018</v>
      </c>
      <c r="E63" s="74" t="s">
        <v>102</v>
      </c>
      <c r="F63" s="70"/>
      <c r="G63" s="70"/>
      <c r="H63" s="51" t="s">
        <v>30</v>
      </c>
      <c r="I63" s="71">
        <f>'[1]1014 1'!AW17</f>
        <v>1</v>
      </c>
      <c r="J63" s="71">
        <f>'[1]1014 1'!AX17</f>
        <v>13850</v>
      </c>
      <c r="K63" s="56">
        <f t="shared" si="9"/>
        <v>7728.3</v>
      </c>
      <c r="L63" s="65">
        <f t="shared" si="3"/>
        <v>6121.7</v>
      </c>
      <c r="M63" s="51">
        <v>10</v>
      </c>
      <c r="N63" s="70"/>
      <c r="O63" s="72"/>
    </row>
    <row r="64" spans="1:15" s="73" customFormat="1" ht="15.75" x14ac:dyDescent="0.25">
      <c r="A64" s="51">
        <v>47</v>
      </c>
      <c r="B64" s="67"/>
      <c r="C64" s="68" t="str">
        <f>'[1]1014 1'!B18</f>
        <v>Комп’ютер</v>
      </c>
      <c r="D64" s="54">
        <v>2010</v>
      </c>
      <c r="E64" s="74" t="s">
        <v>103</v>
      </c>
      <c r="F64" s="70"/>
      <c r="G64" s="70"/>
      <c r="H64" s="51" t="s">
        <v>30</v>
      </c>
      <c r="I64" s="71">
        <f>'[1]1014 1'!AW18</f>
        <v>3</v>
      </c>
      <c r="J64" s="71">
        <f>'[1]1014 1'!AX18</f>
        <v>14028</v>
      </c>
      <c r="K64" s="71">
        <f>J64</f>
        <v>14028</v>
      </c>
      <c r="L64" s="65">
        <f t="shared" si="3"/>
        <v>0</v>
      </c>
      <c r="M64" s="51">
        <v>10</v>
      </c>
      <c r="N64" s="70"/>
      <c r="O64" s="72"/>
    </row>
    <row r="65" spans="1:15" s="73" customFormat="1" ht="15.75" x14ac:dyDescent="0.25">
      <c r="A65" s="51">
        <v>48</v>
      </c>
      <c r="B65" s="67"/>
      <c r="C65" s="68" t="str">
        <f>'[1]1014 1'!B19</f>
        <v>Водонагрівач</v>
      </c>
      <c r="D65" s="54">
        <v>2010</v>
      </c>
      <c r="E65" s="74" t="s">
        <v>104</v>
      </c>
      <c r="F65" s="70"/>
      <c r="G65" s="70"/>
      <c r="H65" s="51" t="s">
        <v>30</v>
      </c>
      <c r="I65" s="71">
        <f>'[1]1014 1'!AW19</f>
        <v>1</v>
      </c>
      <c r="J65" s="71">
        <f>'[1]1014 1'!AX19</f>
        <v>3000</v>
      </c>
      <c r="K65" s="71">
        <f>J65</f>
        <v>3000</v>
      </c>
      <c r="L65" s="65">
        <f t="shared" si="3"/>
        <v>0</v>
      </c>
      <c r="M65" s="51">
        <v>10</v>
      </c>
      <c r="N65" s="70"/>
      <c r="O65" s="72"/>
    </row>
    <row r="66" spans="1:15" s="73" customFormat="1" ht="31.5" x14ac:dyDescent="0.25">
      <c r="A66" s="51">
        <v>49</v>
      </c>
      <c r="B66" s="67"/>
      <c r="C66" s="68" t="str">
        <f>'[1]1014 1'!B20</f>
        <v>Ноутбуків Lenovo V 14 G2 ITL (82KAS03800)</v>
      </c>
      <c r="D66" s="75" t="s">
        <v>88</v>
      </c>
      <c r="E66" s="76" t="s">
        <v>105</v>
      </c>
      <c r="F66" s="70"/>
      <c r="G66" s="70"/>
      <c r="H66" s="51" t="s">
        <v>30</v>
      </c>
      <c r="I66" s="71">
        <f>'[1]1014 1'!AW20</f>
        <v>11</v>
      </c>
      <c r="J66" s="71">
        <f>'[1]1014 1'!AX20</f>
        <v>197399.4</v>
      </c>
      <c r="K66" s="56">
        <f>J66*10%*2.58</f>
        <v>50929.045200000008</v>
      </c>
      <c r="L66" s="65">
        <f t="shared" si="3"/>
        <v>146470.35479999997</v>
      </c>
      <c r="M66" s="51">
        <v>10</v>
      </c>
      <c r="N66" s="70"/>
      <c r="O66" s="72"/>
    </row>
    <row r="67" spans="1:15" s="73" customFormat="1" ht="15.75" x14ac:dyDescent="0.25">
      <c r="A67" s="51">
        <v>50</v>
      </c>
      <c r="B67" s="67"/>
      <c r="C67" s="68" t="str">
        <f>'[1]1014 1'!B21</f>
        <v>Генератор Heron 5500W 8896412CN</v>
      </c>
      <c r="D67" s="77">
        <v>2022</v>
      </c>
      <c r="E67" s="78" t="s">
        <v>106</v>
      </c>
      <c r="F67" s="70"/>
      <c r="G67" s="70"/>
      <c r="H67" s="51" t="s">
        <v>30</v>
      </c>
      <c r="I67" s="71">
        <f>'[1]1014 1'!AW21</f>
        <v>1</v>
      </c>
      <c r="J67" s="71">
        <f>'[1]1014 1'!AX21</f>
        <v>40000</v>
      </c>
      <c r="K67" s="56">
        <f>J67*10%*1.58</f>
        <v>6320</v>
      </c>
      <c r="L67" s="65">
        <f t="shared" si="3"/>
        <v>33680</v>
      </c>
      <c r="M67" s="51">
        <v>10</v>
      </c>
      <c r="N67" s="70"/>
      <c r="O67" s="72"/>
    </row>
    <row r="68" spans="1:15" ht="15.75" x14ac:dyDescent="0.25">
      <c r="A68" s="26"/>
      <c r="B68" s="24">
        <v>1015</v>
      </c>
      <c r="C68" s="3"/>
      <c r="D68" s="11"/>
      <c r="E68" s="29"/>
      <c r="F68" s="26"/>
      <c r="G68" s="26"/>
      <c r="H68" s="26"/>
      <c r="I68" s="26"/>
      <c r="J68" s="7"/>
      <c r="K68" s="12"/>
      <c r="L68" s="11"/>
      <c r="M68" s="26"/>
      <c r="N68" s="26"/>
      <c r="O68" s="34"/>
    </row>
    <row r="69" spans="1:15" ht="31.5" x14ac:dyDescent="0.25">
      <c r="A69" s="26"/>
      <c r="B69" s="15" t="s">
        <v>32</v>
      </c>
      <c r="C69" s="27"/>
      <c r="D69" s="26"/>
      <c r="E69" s="26"/>
      <c r="F69" s="26"/>
      <c r="G69" s="26"/>
      <c r="H69" s="26"/>
      <c r="I69" s="50">
        <f>SUM(I70:I71)</f>
        <v>2</v>
      </c>
      <c r="J69" s="50">
        <f>SUM(J70:J71)</f>
        <v>1577072</v>
      </c>
      <c r="K69" s="50">
        <f>SUM(K70:K71)</f>
        <v>1228858.2</v>
      </c>
      <c r="L69" s="50">
        <f>SUM(L70:L71)</f>
        <v>348213.80000000005</v>
      </c>
      <c r="M69" s="26"/>
      <c r="N69" s="26"/>
      <c r="O69" s="34"/>
    </row>
    <row r="70" spans="1:15" s="80" customFormat="1" ht="15.75" x14ac:dyDescent="0.25">
      <c r="A70" s="66">
        <v>1</v>
      </c>
      <c r="B70" s="67"/>
      <c r="C70" s="68" t="str">
        <f>'[1]1015'!B4</f>
        <v>Автобус кавз 397652</v>
      </c>
      <c r="D70" s="74">
        <v>2006</v>
      </c>
      <c r="E70" s="74">
        <v>101510002</v>
      </c>
      <c r="F70" s="66"/>
      <c r="G70" s="66"/>
      <c r="H70" s="51" t="s">
        <v>30</v>
      </c>
      <c r="I70" s="71">
        <f>'[1]1015'!AV4</f>
        <v>1</v>
      </c>
      <c r="J70" s="71">
        <f>'[1]1015'!AW4</f>
        <v>138172</v>
      </c>
      <c r="K70" s="65">
        <f>J70</f>
        <v>138172</v>
      </c>
      <c r="L70" s="65">
        <f t="shared" ref="L70" si="10">J70-K70</f>
        <v>0</v>
      </c>
      <c r="M70" s="66">
        <v>10</v>
      </c>
      <c r="N70" s="66"/>
      <c r="O70" s="79"/>
    </row>
    <row r="71" spans="1:15" s="80" customFormat="1" ht="30.75" x14ac:dyDescent="0.25">
      <c r="A71" s="66">
        <v>2</v>
      </c>
      <c r="B71" s="67"/>
      <c r="C71" s="81" t="s">
        <v>84</v>
      </c>
      <c r="D71" s="74">
        <v>2016</v>
      </c>
      <c r="E71" s="74" t="s">
        <v>85</v>
      </c>
      <c r="F71" s="66"/>
      <c r="G71" s="66"/>
      <c r="H71" s="51" t="s">
        <v>30</v>
      </c>
      <c r="I71" s="71">
        <f>'[1]1015 1'!AV4</f>
        <v>1</v>
      </c>
      <c r="J71" s="71">
        <f>'[1]1015 1'!AW4</f>
        <v>1438900</v>
      </c>
      <c r="K71" s="65">
        <f>J71*10%*7.58</f>
        <v>1090686.2</v>
      </c>
      <c r="L71" s="65">
        <f t="shared" ref="L71" si="11">J71-K71</f>
        <v>348213.80000000005</v>
      </c>
      <c r="M71" s="66">
        <v>10</v>
      </c>
      <c r="N71" s="66"/>
      <c r="O71" s="79"/>
    </row>
    <row r="72" spans="1:15" ht="15.75" x14ac:dyDescent="0.25">
      <c r="A72" s="97"/>
      <c r="B72" s="24">
        <v>1016</v>
      </c>
      <c r="C72" s="98"/>
      <c r="D72" s="97"/>
      <c r="E72" s="97"/>
      <c r="F72" s="97"/>
      <c r="G72" s="97"/>
      <c r="H72" s="97"/>
      <c r="I72" s="99">
        <f>SUM(I74:I82)</f>
        <v>10</v>
      </c>
      <c r="J72" s="99">
        <f t="shared" ref="J72:L72" si="12">SUM(J74:J82)</f>
        <v>197413</v>
      </c>
      <c r="K72" s="99">
        <f t="shared" si="12"/>
        <v>96547.187999999995</v>
      </c>
      <c r="L72" s="99">
        <f t="shared" si="12"/>
        <v>100865.81200000001</v>
      </c>
      <c r="M72" s="26"/>
      <c r="N72" s="100"/>
      <c r="O72" s="126"/>
    </row>
    <row r="73" spans="1:15" ht="47.25" x14ac:dyDescent="0.25">
      <c r="A73" s="97"/>
      <c r="B73" s="15" t="s">
        <v>43</v>
      </c>
      <c r="C73" s="98"/>
      <c r="D73" s="97"/>
      <c r="E73" s="97"/>
      <c r="F73" s="97"/>
      <c r="G73" s="97"/>
      <c r="H73" s="97"/>
      <c r="I73" s="97"/>
      <c r="J73" s="97"/>
      <c r="K73" s="97"/>
      <c r="L73" s="97"/>
      <c r="M73" s="26"/>
      <c r="N73" s="100"/>
      <c r="O73" s="126"/>
    </row>
    <row r="74" spans="1:15" s="80" customFormat="1" ht="212.25" customHeight="1" x14ac:dyDescent="0.25">
      <c r="A74" s="66">
        <v>1</v>
      </c>
      <c r="B74" s="67"/>
      <c r="C74" s="68" t="str">
        <f>'[1]1016'!B4</f>
        <v>Комплект шкаф для НУШ (Шафа комбінована з відкритим верхом кольорова для зберігання дидактичних матеріалів, призначена для комплектації кабінетів у навчальних закладах і офісах- 2шт., Шафа відкрита кольорова призначена для комплектації кабінетів у навчальних закладах, офісах  та жилових приміщеннях- 1шт., Стелаж кутовий вузький для комплектації кабінетів у навчальних закладах і офісах- 2шт.)</v>
      </c>
      <c r="D74" s="82">
        <v>2021</v>
      </c>
      <c r="E74" s="83">
        <v>10160001</v>
      </c>
      <c r="F74" s="70"/>
      <c r="G74" s="70"/>
      <c r="H74" s="66" t="s">
        <v>110</v>
      </c>
      <c r="I74" s="71">
        <f>'[1]1016'!AV4</f>
        <v>1</v>
      </c>
      <c r="J74" s="71">
        <f>'[1]1016'!AW4</f>
        <v>8420</v>
      </c>
      <c r="K74" s="71">
        <f>J74*10%*2.58</f>
        <v>2172.36</v>
      </c>
      <c r="L74" s="71">
        <f t="shared" ref="L74:L82" si="13">J74-K74</f>
        <v>6247.6399999999994</v>
      </c>
      <c r="M74" s="66">
        <v>10</v>
      </c>
      <c r="N74" s="66"/>
      <c r="O74" s="84"/>
    </row>
    <row r="75" spans="1:15" s="80" customFormat="1" ht="37.5" customHeight="1" x14ac:dyDescent="0.25">
      <c r="A75" s="66">
        <v>2</v>
      </c>
      <c r="B75" s="67"/>
      <c r="C75" s="68" t="str">
        <f>'[1]1016'!B5</f>
        <v>Комплект шкільних меблів для НУШ  (18 столів + 18 стільців)</v>
      </c>
      <c r="D75" s="82">
        <v>2021</v>
      </c>
      <c r="E75" s="83">
        <v>10160002</v>
      </c>
      <c r="F75" s="70"/>
      <c r="G75" s="70"/>
      <c r="H75" s="66" t="s">
        <v>110</v>
      </c>
      <c r="I75" s="71">
        <f>'[1]1016'!AV5</f>
        <v>1</v>
      </c>
      <c r="J75" s="71">
        <f>'[1]1016'!AW5</f>
        <v>42714</v>
      </c>
      <c r="K75" s="71">
        <f t="shared" ref="K75:K77" si="14">J75*10%*2.58</f>
        <v>11020.212000000001</v>
      </c>
      <c r="L75" s="71">
        <f t="shared" si="13"/>
        <v>31693.788</v>
      </c>
      <c r="M75" s="66">
        <v>10</v>
      </c>
      <c r="N75" s="66"/>
      <c r="O75" s="84"/>
    </row>
    <row r="76" spans="1:15" s="80" customFormat="1" ht="39.75" customHeight="1" x14ac:dyDescent="0.25">
      <c r="A76" s="66">
        <v>3</v>
      </c>
      <c r="B76" s="67"/>
      <c r="C76" s="68" t="str">
        <f>'[1]1016'!B6</f>
        <v>Комплект засобів навчання та обладнання для початкових класів</v>
      </c>
      <c r="D76" s="82">
        <v>2021</v>
      </c>
      <c r="E76" s="83">
        <v>10160003</v>
      </c>
      <c r="F76" s="70"/>
      <c r="G76" s="70"/>
      <c r="H76" s="66" t="s">
        <v>110</v>
      </c>
      <c r="I76" s="71">
        <f>'[1]1016'!AV6</f>
        <v>1</v>
      </c>
      <c r="J76" s="71">
        <f>'[1]1016'!AW6</f>
        <v>19102</v>
      </c>
      <c r="K76" s="71">
        <f t="shared" si="14"/>
        <v>4928.3159999999998</v>
      </c>
      <c r="L76" s="71">
        <f t="shared" si="13"/>
        <v>14173.684000000001</v>
      </c>
      <c r="M76" s="66">
        <v>10</v>
      </c>
      <c r="N76" s="66"/>
      <c r="O76" s="84"/>
    </row>
    <row r="77" spans="1:15" s="80" customFormat="1" ht="27" customHeight="1" x14ac:dyDescent="0.25">
      <c r="A77" s="66">
        <v>4</v>
      </c>
      <c r="B77" s="67"/>
      <c r="C77" s="68" t="str">
        <f>'[1]1016'!B7</f>
        <v>Комплект корекційного обладнання</v>
      </c>
      <c r="D77" s="82">
        <v>2021</v>
      </c>
      <c r="E77" s="83">
        <v>10160004</v>
      </c>
      <c r="F77" s="70"/>
      <c r="G77" s="70"/>
      <c r="H77" s="66" t="s">
        <v>110</v>
      </c>
      <c r="I77" s="71">
        <f>'[1]1016'!AV7</f>
        <v>1</v>
      </c>
      <c r="J77" s="71">
        <f>'[1]1016'!AW7</f>
        <v>38100</v>
      </c>
      <c r="K77" s="71">
        <f t="shared" si="14"/>
        <v>9829.8000000000011</v>
      </c>
      <c r="L77" s="71">
        <f t="shared" si="13"/>
        <v>28270.199999999997</v>
      </c>
      <c r="M77" s="66">
        <v>10</v>
      </c>
      <c r="N77" s="66"/>
      <c r="O77" s="84"/>
    </row>
    <row r="78" spans="1:15" s="80" customFormat="1" ht="25.5" customHeight="1" x14ac:dyDescent="0.25">
      <c r="A78" s="66">
        <v>5</v>
      </c>
      <c r="B78" s="67"/>
      <c r="C78" s="68" t="str">
        <f>'[1]1016'!B8</f>
        <v>Котел опалювальний KRS 250L</v>
      </c>
      <c r="D78" s="82">
        <v>2013</v>
      </c>
      <c r="E78" s="54">
        <v>10660025</v>
      </c>
      <c r="F78" s="70"/>
      <c r="G78" s="70"/>
      <c r="H78" s="66" t="s">
        <v>30</v>
      </c>
      <c r="I78" s="71">
        <f>'[1]1016'!AV8</f>
        <v>1</v>
      </c>
      <c r="J78" s="71">
        <f>'[1]1016'!AW8</f>
        <v>61327</v>
      </c>
      <c r="K78" s="71">
        <f t="shared" ref="K78" si="15">J78</f>
        <v>61327</v>
      </c>
      <c r="L78" s="71">
        <f t="shared" si="13"/>
        <v>0</v>
      </c>
      <c r="M78" s="66">
        <v>10</v>
      </c>
      <c r="N78" s="66"/>
      <c r="O78" s="84"/>
    </row>
    <row r="79" spans="1:15" s="80" customFormat="1" ht="30" customHeight="1" x14ac:dyDescent="0.25">
      <c r="A79" s="66">
        <v>6</v>
      </c>
      <c r="B79" s="67"/>
      <c r="C79" s="68" t="str">
        <f>'[1]1016'!B9</f>
        <v>Барометр-анероїд демонстраційний</v>
      </c>
      <c r="D79" s="82">
        <v>2023</v>
      </c>
      <c r="E79" s="54">
        <v>10161005</v>
      </c>
      <c r="F79" s="70"/>
      <c r="G79" s="70"/>
      <c r="H79" s="66" t="s">
        <v>30</v>
      </c>
      <c r="I79" s="71">
        <f>'[1]1016'!AV9</f>
        <v>1</v>
      </c>
      <c r="J79" s="71">
        <f>'[1]1016'!AW9</f>
        <v>2750</v>
      </c>
      <c r="K79" s="71">
        <f>J79*10%*0.58</f>
        <v>159.5</v>
      </c>
      <c r="L79" s="71">
        <f t="shared" si="13"/>
        <v>2590.5</v>
      </c>
      <c r="M79" s="66">
        <v>10</v>
      </c>
      <c r="N79" s="66"/>
      <c r="O79" s="84"/>
    </row>
    <row r="80" spans="1:15" s="80" customFormat="1" ht="30" customHeight="1" x14ac:dyDescent="0.25">
      <c r="A80" s="66">
        <v>7</v>
      </c>
      <c r="B80" s="67"/>
      <c r="C80" s="68" t="str">
        <f>'[1]1016'!B10</f>
        <v>Скелет людини 170 см</v>
      </c>
      <c r="D80" s="82">
        <v>2023</v>
      </c>
      <c r="E80" s="54">
        <v>10161006</v>
      </c>
      <c r="F80" s="70"/>
      <c r="G80" s="70"/>
      <c r="H80" s="66" t="s">
        <v>30</v>
      </c>
      <c r="I80" s="71">
        <f>'[1]1016'!AV10</f>
        <v>1</v>
      </c>
      <c r="J80" s="71">
        <f>'[1]1016'!AW10</f>
        <v>16000</v>
      </c>
      <c r="K80" s="71">
        <f>J80*10%*0.58</f>
        <v>927.99999999999989</v>
      </c>
      <c r="L80" s="71">
        <f t="shared" si="13"/>
        <v>15072</v>
      </c>
      <c r="M80" s="66">
        <v>10</v>
      </c>
      <c r="N80" s="66"/>
      <c r="O80" s="84"/>
    </row>
    <row r="81" spans="1:15" s="80" customFormat="1" ht="30" customHeight="1" x14ac:dyDescent="0.25">
      <c r="A81" s="66">
        <v>8</v>
      </c>
      <c r="B81" s="67"/>
      <c r="C81" s="68" t="str">
        <f>'[1]1016 1'!B4</f>
        <v>Тенісний стіл</v>
      </c>
      <c r="D81" s="54">
        <v>2014</v>
      </c>
      <c r="E81" s="85" t="s">
        <v>86</v>
      </c>
      <c r="F81" s="70"/>
      <c r="G81" s="70"/>
      <c r="H81" s="66" t="s">
        <v>30</v>
      </c>
      <c r="I81" s="71">
        <f>'[1]1016 1'!AV4</f>
        <v>2</v>
      </c>
      <c r="J81" s="71">
        <f>'[1]1016 1'!AW4</f>
        <v>2900</v>
      </c>
      <c r="K81" s="71">
        <f>J81*10%*9.58</f>
        <v>2778.2</v>
      </c>
      <c r="L81" s="71">
        <f t="shared" si="13"/>
        <v>121.80000000000018</v>
      </c>
      <c r="M81" s="66">
        <v>10</v>
      </c>
      <c r="N81" s="66"/>
      <c r="O81" s="84"/>
    </row>
    <row r="82" spans="1:15" s="80" customFormat="1" ht="30" customHeight="1" x14ac:dyDescent="0.25">
      <c r="A82" s="66">
        <v>9</v>
      </c>
      <c r="B82" s="67"/>
      <c r="C82" s="68" t="str">
        <f>'[1]1016 1'!B5</f>
        <v>Диван</v>
      </c>
      <c r="D82" s="54">
        <v>2018</v>
      </c>
      <c r="E82" s="85" t="s">
        <v>87</v>
      </c>
      <c r="F82" s="70"/>
      <c r="G82" s="70"/>
      <c r="H82" s="66" t="s">
        <v>30</v>
      </c>
      <c r="I82" s="71">
        <f>'[1]1016 1'!AV5</f>
        <v>1</v>
      </c>
      <c r="J82" s="71">
        <f>'[1]1016 1'!AW5</f>
        <v>6100</v>
      </c>
      <c r="K82" s="71">
        <f>J82*10%*5.58</f>
        <v>3403.8</v>
      </c>
      <c r="L82" s="71">
        <f t="shared" si="13"/>
        <v>2696.2</v>
      </c>
      <c r="M82" s="66">
        <v>10</v>
      </c>
      <c r="N82" s="66"/>
      <c r="O82" s="84"/>
    </row>
    <row r="83" spans="1:15" ht="15.75" x14ac:dyDescent="0.25">
      <c r="A83" s="26"/>
      <c r="B83" s="24">
        <v>1017</v>
      </c>
      <c r="C83" s="27"/>
      <c r="D83" s="26"/>
      <c r="E83" s="2"/>
      <c r="F83" s="26"/>
      <c r="G83" s="26"/>
      <c r="H83" s="26"/>
      <c r="I83" s="7"/>
      <c r="J83" s="7"/>
      <c r="K83" s="26"/>
      <c r="L83" s="25"/>
      <c r="M83" s="26"/>
      <c r="N83" s="26"/>
      <c r="O83" s="36"/>
    </row>
    <row r="84" spans="1:15" ht="47.25" x14ac:dyDescent="0.25">
      <c r="A84" s="26"/>
      <c r="B84" s="24" t="s">
        <v>33</v>
      </c>
      <c r="C84" s="27"/>
      <c r="D84" s="26"/>
      <c r="E84" s="2"/>
      <c r="F84" s="26"/>
      <c r="G84" s="26"/>
      <c r="H84" s="26"/>
      <c r="I84" s="25">
        <f>SUM(I85:I86)</f>
        <v>16</v>
      </c>
      <c r="J84" s="49">
        <f t="shared" ref="J84:L84" si="16">SUM(J85:J86)</f>
        <v>828</v>
      </c>
      <c r="K84" s="49">
        <f t="shared" si="16"/>
        <v>0</v>
      </c>
      <c r="L84" s="49">
        <f t="shared" si="16"/>
        <v>0</v>
      </c>
      <c r="M84" s="26"/>
      <c r="N84" s="26"/>
      <c r="O84" s="36"/>
    </row>
    <row r="85" spans="1:15" ht="15.75" x14ac:dyDescent="0.25">
      <c r="A85" s="42">
        <v>1</v>
      </c>
      <c r="B85" s="40"/>
      <c r="C85" s="43" t="str">
        <f>'[1]1017'!B4</f>
        <v>Туї</v>
      </c>
      <c r="D85" s="42"/>
      <c r="E85" s="2"/>
      <c r="F85" s="42"/>
      <c r="G85" s="42"/>
      <c r="H85" s="42" t="s">
        <v>30</v>
      </c>
      <c r="I85" s="7">
        <f>'[1]1017'!AU4</f>
        <v>11</v>
      </c>
      <c r="J85" s="7">
        <f>'[1]1017'!AV4</f>
        <v>675</v>
      </c>
      <c r="K85" s="41"/>
      <c r="L85" s="41"/>
      <c r="M85" s="42"/>
      <c r="N85" s="42"/>
      <c r="O85" s="44"/>
    </row>
    <row r="86" spans="1:15" ht="15.75" x14ac:dyDescent="0.25">
      <c r="A86" s="26">
        <v>2</v>
      </c>
      <c r="B86" s="26"/>
      <c r="C86" s="43" t="str">
        <f>'[1]1017'!B5</f>
        <v>Ялинки</v>
      </c>
      <c r="D86" s="26"/>
      <c r="E86" s="2"/>
      <c r="F86" s="26"/>
      <c r="G86" s="26"/>
      <c r="H86" s="10" t="s">
        <v>30</v>
      </c>
      <c r="I86" s="7">
        <f>'[1]1017'!AU5</f>
        <v>5</v>
      </c>
      <c r="J86" s="7">
        <f>'[1]1017'!AV5</f>
        <v>153</v>
      </c>
      <c r="K86" s="7"/>
      <c r="L86" s="7"/>
      <c r="M86" s="26"/>
      <c r="N86" s="26"/>
      <c r="O86" s="36"/>
    </row>
    <row r="87" spans="1:15" ht="15.75" x14ac:dyDescent="0.25">
      <c r="A87" s="45"/>
      <c r="B87" s="48">
        <v>1018</v>
      </c>
      <c r="C87" s="47"/>
      <c r="D87" s="45"/>
      <c r="E87" s="2"/>
      <c r="F87" s="45"/>
      <c r="G87" s="45"/>
      <c r="H87" s="45"/>
      <c r="I87" s="7"/>
      <c r="J87" s="7"/>
      <c r="K87" s="45"/>
      <c r="L87" s="49"/>
      <c r="M87" s="45"/>
      <c r="N87" s="45"/>
      <c r="O87" s="46"/>
    </row>
    <row r="88" spans="1:15" ht="31.5" x14ac:dyDescent="0.25">
      <c r="A88" s="45"/>
      <c r="B88" s="48" t="s">
        <v>107</v>
      </c>
      <c r="C88" s="47"/>
      <c r="D88" s="45"/>
      <c r="E88" s="2"/>
      <c r="F88" s="45"/>
      <c r="G88" s="45"/>
      <c r="H88" s="45"/>
      <c r="I88" s="49">
        <f>SUM(I89:I90)</f>
        <v>2</v>
      </c>
      <c r="J88" s="49">
        <f t="shared" ref="J88:L88" si="17">SUM(J89:J90)</f>
        <v>98798</v>
      </c>
      <c r="K88" s="49">
        <f t="shared" si="17"/>
        <v>0</v>
      </c>
      <c r="L88" s="49">
        <f t="shared" si="17"/>
        <v>0</v>
      </c>
      <c r="M88" s="45"/>
      <c r="N88" s="45"/>
      <c r="O88" s="46"/>
    </row>
    <row r="89" spans="1:15" ht="31.5" x14ac:dyDescent="0.25">
      <c r="A89" s="45">
        <v>1</v>
      </c>
      <c r="B89" s="48"/>
      <c r="C89" s="86" t="str">
        <f>'[1]1018 1'!B4</f>
        <v xml:space="preserve">Проектна документація (капітальний ремонт покрівлі) </v>
      </c>
      <c r="D89" s="45"/>
      <c r="E89" s="31" t="s">
        <v>108</v>
      </c>
      <c r="F89" s="45"/>
      <c r="G89" s="45"/>
      <c r="H89" s="45" t="s">
        <v>30</v>
      </c>
      <c r="I89" s="7">
        <f>'[1]1018 1'!AT4</f>
        <v>1</v>
      </c>
      <c r="J89" s="7">
        <f>'[1]1018 1'!AU4</f>
        <v>24393</v>
      </c>
      <c r="K89" s="49"/>
      <c r="L89" s="49"/>
      <c r="M89" s="45"/>
      <c r="N89" s="45"/>
      <c r="O89" s="46"/>
    </row>
    <row r="90" spans="1:15" ht="31.5" x14ac:dyDescent="0.25">
      <c r="A90" s="45">
        <v>2</v>
      </c>
      <c r="B90" s="45"/>
      <c r="C90" s="86" t="str">
        <f>'[1]1018 1'!B5</f>
        <v>Проектна документація (капітальний ремонт будівлі Білків ЗОШ)</v>
      </c>
      <c r="D90" s="45"/>
      <c r="E90" s="31" t="s">
        <v>109</v>
      </c>
      <c r="F90" s="45"/>
      <c r="G90" s="45"/>
      <c r="H90" s="10" t="s">
        <v>30</v>
      </c>
      <c r="I90" s="7">
        <f>'[1]1018 1'!AT5</f>
        <v>1</v>
      </c>
      <c r="J90" s="7">
        <f>'[1]1018 1'!AU5</f>
        <v>74405</v>
      </c>
      <c r="K90" s="7"/>
      <c r="L90" s="7"/>
      <c r="M90" s="45"/>
      <c r="N90" s="45"/>
      <c r="O90" s="46"/>
    </row>
    <row r="91" spans="1:15" ht="15.75" x14ac:dyDescent="0.25">
      <c r="A91" s="26">
        <v>5</v>
      </c>
      <c r="B91" s="97" t="s">
        <v>40</v>
      </c>
      <c r="C91" s="97"/>
      <c r="D91" s="97"/>
      <c r="E91" s="97"/>
      <c r="F91" s="97"/>
      <c r="G91" s="97"/>
      <c r="H91" s="97"/>
      <c r="I91" s="14">
        <f>I84+I72+I17+I9+I88+I69</f>
        <v>127</v>
      </c>
      <c r="J91" s="14">
        <f t="shared" ref="J91:L91" si="18">J84+J72+J17+J9+J88+J69</f>
        <v>7230121.3799999999</v>
      </c>
      <c r="K91" s="14">
        <f t="shared" si="18"/>
        <v>4352796.7500400003</v>
      </c>
      <c r="L91" s="14">
        <f t="shared" si="18"/>
        <v>2777698.6299599996</v>
      </c>
      <c r="M91" s="24"/>
      <c r="N91" s="24"/>
      <c r="O91" s="34"/>
    </row>
    <row r="92" spans="1:15" ht="15.75" x14ac:dyDescent="0.25">
      <c r="A92" s="100"/>
      <c r="B92" s="24">
        <v>1112</v>
      </c>
      <c r="C92" s="104"/>
      <c r="D92" s="133"/>
      <c r="E92" s="133"/>
      <c r="F92" s="133"/>
      <c r="G92" s="133"/>
      <c r="H92" s="133"/>
      <c r="I92" s="99">
        <f>SUM(I94:I94)</f>
        <v>6711</v>
      </c>
      <c r="J92" s="99">
        <f>SUM(J94:J94)</f>
        <v>100559.34999999999</v>
      </c>
      <c r="K92" s="99">
        <f>SUM(K94:K94)</f>
        <v>50279.674999999996</v>
      </c>
      <c r="L92" s="99">
        <f>SUM(L94:L94)</f>
        <v>50279.674999999996</v>
      </c>
      <c r="M92" s="100"/>
      <c r="N92" s="100"/>
      <c r="O92" s="126"/>
    </row>
    <row r="93" spans="1:15" ht="31.5" x14ac:dyDescent="0.25">
      <c r="A93" s="100"/>
      <c r="B93" s="24" t="s">
        <v>18</v>
      </c>
      <c r="C93" s="104"/>
      <c r="D93" s="133"/>
      <c r="E93" s="133"/>
      <c r="F93" s="133"/>
      <c r="G93" s="133"/>
      <c r="H93" s="133"/>
      <c r="I93" s="99"/>
      <c r="J93" s="99"/>
      <c r="K93" s="99"/>
      <c r="L93" s="99"/>
      <c r="M93" s="100"/>
      <c r="N93" s="100"/>
      <c r="O93" s="126"/>
    </row>
    <row r="94" spans="1:15" ht="15.75" x14ac:dyDescent="0.25">
      <c r="A94" s="26">
        <v>1</v>
      </c>
      <c r="B94" s="24"/>
      <c r="C94" s="27" t="str">
        <f>'[1]1112'!$B$4</f>
        <v>Підручники,література</v>
      </c>
      <c r="D94" s="28"/>
      <c r="E94" s="28"/>
      <c r="F94" s="28"/>
      <c r="G94" s="28"/>
      <c r="H94" s="28" t="s">
        <v>30</v>
      </c>
      <c r="I94" s="19">
        <f>'[1]1112'!AU4</f>
        <v>6711</v>
      </c>
      <c r="J94" s="19">
        <f>'[1]1112'!AV4</f>
        <v>100559.34999999999</v>
      </c>
      <c r="K94" s="28">
        <f>J94/2</f>
        <v>50279.674999999996</v>
      </c>
      <c r="L94" s="19">
        <f>J94-K94</f>
        <v>50279.674999999996</v>
      </c>
      <c r="M94" s="26"/>
      <c r="N94" s="26"/>
      <c r="O94" s="36"/>
    </row>
    <row r="95" spans="1:15" s="80" customFormat="1" ht="15.75" x14ac:dyDescent="0.25">
      <c r="A95" s="130"/>
      <c r="B95" s="70">
        <v>1113</v>
      </c>
      <c r="C95" s="131"/>
      <c r="D95" s="130"/>
      <c r="E95" s="130"/>
      <c r="F95" s="130"/>
      <c r="G95" s="130"/>
      <c r="H95" s="130"/>
      <c r="I95" s="132">
        <f>SUM(I97:I467)</f>
        <v>2191</v>
      </c>
      <c r="J95" s="132">
        <f t="shared" ref="J95:L95" si="19">SUM(J97:J467)</f>
        <v>2530450.0999999996</v>
      </c>
      <c r="K95" s="132">
        <f t="shared" si="19"/>
        <v>1265225.0499999998</v>
      </c>
      <c r="L95" s="132">
        <f t="shared" si="19"/>
        <v>1265225.0499999998</v>
      </c>
      <c r="M95" s="130"/>
      <c r="N95" s="66"/>
      <c r="O95" s="79"/>
    </row>
    <row r="96" spans="1:15" s="80" customFormat="1" ht="63" x14ac:dyDescent="0.25">
      <c r="A96" s="130"/>
      <c r="B96" s="67" t="s">
        <v>19</v>
      </c>
      <c r="C96" s="131"/>
      <c r="D96" s="130"/>
      <c r="E96" s="130"/>
      <c r="F96" s="130"/>
      <c r="G96" s="130"/>
      <c r="H96" s="130"/>
      <c r="I96" s="132"/>
      <c r="J96" s="132"/>
      <c r="K96" s="132"/>
      <c r="L96" s="132"/>
      <c r="M96" s="130"/>
      <c r="N96" s="66"/>
      <c r="O96" s="79"/>
    </row>
    <row r="97" spans="1:15" s="80" customFormat="1" ht="15.75" x14ac:dyDescent="0.25">
      <c r="A97" s="66">
        <v>1</v>
      </c>
      <c r="B97" s="87"/>
      <c r="C97" s="68" t="str">
        <f>'[1]1113'!B4</f>
        <v>Бруса паралельні</v>
      </c>
      <c r="D97" s="66"/>
      <c r="E97" s="74">
        <f>'[1]1113'!D4</f>
        <v>1134008</v>
      </c>
      <c r="F97" s="66"/>
      <c r="G97" s="66"/>
      <c r="H97" s="66" t="s">
        <v>30</v>
      </c>
      <c r="I97" s="71">
        <f>'[1]1113'!AW4</f>
        <v>2</v>
      </c>
      <c r="J97" s="71">
        <f>'[1]1113'!AX4</f>
        <v>430</v>
      </c>
      <c r="K97" s="71">
        <f>J97/2</f>
        <v>215</v>
      </c>
      <c r="L97" s="71">
        <f>J97-K97</f>
        <v>215</v>
      </c>
      <c r="M97" s="66"/>
      <c r="N97" s="66"/>
      <c r="O97" s="79"/>
    </row>
    <row r="98" spans="1:15" s="80" customFormat="1" ht="15.75" x14ac:dyDescent="0.25">
      <c r="A98" s="66">
        <v>2</v>
      </c>
      <c r="B98" s="87"/>
      <c r="C98" s="68" t="str">
        <f>'[1]1113'!B5</f>
        <v>Кінь гімнастичний</v>
      </c>
      <c r="D98" s="66"/>
      <c r="E98" s="74">
        <f>'[1]1113'!D5</f>
        <v>1134009</v>
      </c>
      <c r="F98" s="66"/>
      <c r="G98" s="66"/>
      <c r="H98" s="66" t="s">
        <v>30</v>
      </c>
      <c r="I98" s="71">
        <f>'[1]1113'!AW5</f>
        <v>3</v>
      </c>
      <c r="J98" s="71">
        <f>'[1]1113'!AX5</f>
        <v>387</v>
      </c>
      <c r="K98" s="71">
        <f t="shared" ref="K98:K161" si="20">J98/2</f>
        <v>193.5</v>
      </c>
      <c r="L98" s="71">
        <f t="shared" ref="L98:L161" si="21">J98-K98</f>
        <v>193.5</v>
      </c>
      <c r="M98" s="66"/>
      <c r="N98" s="66"/>
      <c r="O98" s="79"/>
    </row>
    <row r="99" spans="1:15" s="80" customFormat="1" ht="15.75" x14ac:dyDescent="0.25">
      <c r="A99" s="66">
        <v>3</v>
      </c>
      <c r="B99" s="87"/>
      <c r="C99" s="68" t="str">
        <f>'[1]1113'!B6</f>
        <v>Бревно спортивне</v>
      </c>
      <c r="D99" s="66"/>
      <c r="E99" s="74">
        <f>'[1]1113'!D6</f>
        <v>1134010</v>
      </c>
      <c r="F99" s="66"/>
      <c r="G99" s="66"/>
      <c r="H99" s="66" t="s">
        <v>30</v>
      </c>
      <c r="I99" s="71">
        <f>'[1]1113'!AW6</f>
        <v>1</v>
      </c>
      <c r="J99" s="71">
        <f>'[1]1113'!AX6</f>
        <v>111</v>
      </c>
      <c r="K99" s="71">
        <f t="shared" si="20"/>
        <v>55.5</v>
      </c>
      <c r="L99" s="71">
        <f t="shared" si="21"/>
        <v>55.5</v>
      </c>
      <c r="M99" s="66"/>
      <c r="N99" s="66"/>
      <c r="O99" s="79"/>
    </row>
    <row r="100" spans="1:15" s="80" customFormat="1" ht="15.75" x14ac:dyDescent="0.25">
      <c r="A100" s="66">
        <v>4</v>
      </c>
      <c r="B100" s="87"/>
      <c r="C100" s="68" t="str">
        <f>'[1]1113'!B7</f>
        <v>Покривало Борцовське</v>
      </c>
      <c r="D100" s="66"/>
      <c r="E100" s="74">
        <f>'[1]1113'!D7</f>
        <v>1134011</v>
      </c>
      <c r="F100" s="66"/>
      <c r="G100" s="66"/>
      <c r="H100" s="66" t="s">
        <v>30</v>
      </c>
      <c r="I100" s="71">
        <f>'[1]1113'!AW7</f>
        <v>1</v>
      </c>
      <c r="J100" s="71">
        <f>'[1]1113'!AX7</f>
        <v>166</v>
      </c>
      <c r="K100" s="71">
        <f t="shared" si="20"/>
        <v>83</v>
      </c>
      <c r="L100" s="71">
        <f t="shared" si="21"/>
        <v>83</v>
      </c>
      <c r="M100" s="66"/>
      <c r="N100" s="66"/>
      <c r="O100" s="79"/>
    </row>
    <row r="101" spans="1:15" s="80" customFormat="1" ht="15.75" x14ac:dyDescent="0.25">
      <c r="A101" s="66">
        <v>5</v>
      </c>
      <c r="B101" s="87"/>
      <c r="C101" s="68" t="str">
        <f>'[1]1113'!B8</f>
        <v xml:space="preserve">Стойка волейбольна </v>
      </c>
      <c r="D101" s="66"/>
      <c r="E101" s="74">
        <f>'[1]1113'!D8</f>
        <v>1134014</v>
      </c>
      <c r="F101" s="66"/>
      <c r="G101" s="66"/>
      <c r="H101" s="66" t="s">
        <v>30</v>
      </c>
      <c r="I101" s="71">
        <f>'[1]1113'!AW8</f>
        <v>1</v>
      </c>
      <c r="J101" s="71">
        <f>'[1]1113'!AX8</f>
        <v>284</v>
      </c>
      <c r="K101" s="71">
        <f t="shared" si="20"/>
        <v>142</v>
      </c>
      <c r="L101" s="71">
        <f t="shared" si="21"/>
        <v>142</v>
      </c>
      <c r="M101" s="66"/>
      <c r="N101" s="66"/>
      <c r="O101" s="79"/>
    </row>
    <row r="102" spans="1:15" s="80" customFormat="1" ht="15.75" x14ac:dyDescent="0.25">
      <c r="A102" s="66">
        <v>6</v>
      </c>
      <c r="B102" s="87"/>
      <c r="C102" s="68" t="str">
        <f>'[1]1113'!B9</f>
        <v>Ел.плита</v>
      </c>
      <c r="D102" s="66"/>
      <c r="E102" s="74">
        <f>'[1]1113'!D9</f>
        <v>1134016</v>
      </c>
      <c r="F102" s="66"/>
      <c r="G102" s="66"/>
      <c r="H102" s="66" t="s">
        <v>30</v>
      </c>
      <c r="I102" s="71">
        <f>'[1]1113'!AW9</f>
        <v>1</v>
      </c>
      <c r="J102" s="71">
        <f>'[1]1113'!AX9</f>
        <v>409</v>
      </c>
      <c r="K102" s="71">
        <f t="shared" si="20"/>
        <v>204.5</v>
      </c>
      <c r="L102" s="71">
        <f t="shared" si="21"/>
        <v>204.5</v>
      </c>
      <c r="M102" s="66"/>
      <c r="N102" s="66"/>
      <c r="O102" s="79"/>
    </row>
    <row r="103" spans="1:15" s="80" customFormat="1" ht="15.75" x14ac:dyDescent="0.25">
      <c r="A103" s="66">
        <v>7</v>
      </c>
      <c r="B103" s="87"/>
      <c r="C103" s="68" t="str">
        <f>'[1]1113'!B10</f>
        <v>Ел.сковорода</v>
      </c>
      <c r="D103" s="66"/>
      <c r="E103" s="74">
        <f>'[1]1113'!D10</f>
        <v>1134017</v>
      </c>
      <c r="F103" s="66"/>
      <c r="G103" s="66"/>
      <c r="H103" s="66" t="s">
        <v>30</v>
      </c>
      <c r="I103" s="71">
        <f>'[1]1113'!AW10</f>
        <v>1</v>
      </c>
      <c r="J103" s="71">
        <f>'[1]1113'!AX10</f>
        <v>319</v>
      </c>
      <c r="K103" s="71">
        <f t="shared" si="20"/>
        <v>159.5</v>
      </c>
      <c r="L103" s="71">
        <f t="shared" si="21"/>
        <v>159.5</v>
      </c>
      <c r="M103" s="66"/>
      <c r="N103" s="66"/>
      <c r="O103" s="79"/>
    </row>
    <row r="104" spans="1:15" s="80" customFormat="1" ht="15.75" x14ac:dyDescent="0.25">
      <c r="A104" s="66">
        <v>8</v>
      </c>
      <c r="B104" s="87"/>
      <c r="C104" s="68" t="str">
        <f>'[1]1113'!B11</f>
        <v>Осцилограф</v>
      </c>
      <c r="D104" s="66"/>
      <c r="E104" s="74">
        <f>'[1]1113'!D11</f>
        <v>1136022</v>
      </c>
      <c r="F104" s="66"/>
      <c r="G104" s="66"/>
      <c r="H104" s="66" t="s">
        <v>30</v>
      </c>
      <c r="I104" s="71">
        <f>'[1]1113'!AW11</f>
        <v>1</v>
      </c>
      <c r="J104" s="71">
        <f>'[1]1113'!AX11</f>
        <v>216</v>
      </c>
      <c r="K104" s="71">
        <f t="shared" si="20"/>
        <v>108</v>
      </c>
      <c r="L104" s="71">
        <f t="shared" si="21"/>
        <v>108</v>
      </c>
      <c r="M104" s="66"/>
      <c r="N104" s="66"/>
      <c r="O104" s="79"/>
    </row>
    <row r="105" spans="1:15" s="80" customFormat="1" ht="15.75" x14ac:dyDescent="0.25">
      <c r="A105" s="66">
        <v>9</v>
      </c>
      <c r="B105" s="87"/>
      <c r="C105" s="68" t="str">
        <f>'[1]1113'!B12</f>
        <v>Осцилограф</v>
      </c>
      <c r="D105" s="66"/>
      <c r="E105" s="74">
        <f>'[1]1113'!D12</f>
        <v>1136023</v>
      </c>
      <c r="F105" s="66"/>
      <c r="G105" s="66"/>
      <c r="H105" s="66" t="s">
        <v>30</v>
      </c>
      <c r="I105" s="71">
        <f>'[1]1113'!AW12</f>
        <v>1</v>
      </c>
      <c r="J105" s="71">
        <f>'[1]1113'!AX12</f>
        <v>156</v>
      </c>
      <c r="K105" s="71">
        <f t="shared" si="20"/>
        <v>78</v>
      </c>
      <c r="L105" s="71">
        <f t="shared" si="21"/>
        <v>78</v>
      </c>
      <c r="M105" s="66"/>
      <c r="N105" s="66"/>
      <c r="O105" s="79"/>
    </row>
    <row r="106" spans="1:15" s="80" customFormat="1" ht="15.75" x14ac:dyDescent="0.25">
      <c r="A106" s="66">
        <v>10</v>
      </c>
      <c r="B106" s="87"/>
      <c r="C106" s="68" t="str">
        <f>'[1]1113'!B13</f>
        <v>Телескоп</v>
      </c>
      <c r="D106" s="66"/>
      <c r="E106" s="74">
        <f>'[1]1113'!D13</f>
        <v>1136024</v>
      </c>
      <c r="F106" s="66"/>
      <c r="G106" s="66"/>
      <c r="H106" s="66" t="s">
        <v>30</v>
      </c>
      <c r="I106" s="71">
        <f>'[1]1113'!AW13</f>
        <v>1</v>
      </c>
      <c r="J106" s="71">
        <f>'[1]1113'!AX13</f>
        <v>118</v>
      </c>
      <c r="K106" s="71">
        <f t="shared" si="20"/>
        <v>59</v>
      </c>
      <c r="L106" s="71">
        <f t="shared" si="21"/>
        <v>59</v>
      </c>
      <c r="M106" s="66"/>
      <c r="N106" s="66"/>
      <c r="O106" s="79"/>
    </row>
    <row r="107" spans="1:15" s="80" customFormat="1" ht="15.75" x14ac:dyDescent="0.25">
      <c r="A107" s="66">
        <v>11</v>
      </c>
      <c r="B107" s="87"/>
      <c r="C107" s="68" t="str">
        <f>'[1]1113'!B14</f>
        <v>СЕК -2</v>
      </c>
      <c r="D107" s="66"/>
      <c r="E107" s="74">
        <f>'[1]1113'!D14</f>
        <v>1136024</v>
      </c>
      <c r="F107" s="66"/>
      <c r="G107" s="66"/>
      <c r="H107" s="66" t="s">
        <v>30</v>
      </c>
      <c r="I107" s="71">
        <f>'[1]1113'!AW14</f>
        <v>1</v>
      </c>
      <c r="J107" s="71">
        <f>'[1]1113'!AX14</f>
        <v>118</v>
      </c>
      <c r="K107" s="71">
        <f t="shared" si="20"/>
        <v>59</v>
      </c>
      <c r="L107" s="71">
        <f t="shared" si="21"/>
        <v>59</v>
      </c>
      <c r="M107" s="66"/>
      <c r="N107" s="66"/>
      <c r="O107" s="79"/>
    </row>
    <row r="108" spans="1:15" s="80" customFormat="1" ht="15.75" x14ac:dyDescent="0.25">
      <c r="A108" s="66">
        <v>12</v>
      </c>
      <c r="B108" s="87"/>
      <c r="C108" s="68" t="str">
        <f>'[1]1113'!B15</f>
        <v>Тринажер</v>
      </c>
      <c r="D108" s="66"/>
      <c r="E108" s="74">
        <f>'[1]1113'!D15</f>
        <v>1136036</v>
      </c>
      <c r="F108" s="66"/>
      <c r="G108" s="66"/>
      <c r="H108" s="66" t="s">
        <v>30</v>
      </c>
      <c r="I108" s="71">
        <f>'[1]1113'!AW15</f>
        <v>1</v>
      </c>
      <c r="J108" s="71">
        <f>'[1]1113'!AX15</f>
        <v>141</v>
      </c>
      <c r="K108" s="71">
        <f t="shared" si="20"/>
        <v>70.5</v>
      </c>
      <c r="L108" s="71">
        <f t="shared" si="21"/>
        <v>70.5</v>
      </c>
      <c r="M108" s="66"/>
      <c r="N108" s="66"/>
      <c r="O108" s="79"/>
    </row>
    <row r="109" spans="1:15" s="80" customFormat="1" ht="15.75" x14ac:dyDescent="0.25">
      <c r="A109" s="66">
        <v>13</v>
      </c>
      <c r="B109" s="87"/>
      <c r="C109" s="68" t="str">
        <f>'[1]1113'!B16</f>
        <v>Станок ФПШ</v>
      </c>
      <c r="D109" s="66"/>
      <c r="E109" s="74">
        <f>'[1]1113'!D16</f>
        <v>1134043</v>
      </c>
      <c r="F109" s="66"/>
      <c r="G109" s="66"/>
      <c r="H109" s="66" t="s">
        <v>30</v>
      </c>
      <c r="I109" s="71">
        <f>'[1]1113'!AW16</f>
        <v>1</v>
      </c>
      <c r="J109" s="71">
        <f>'[1]1113'!AX16</f>
        <v>164</v>
      </c>
      <c r="K109" s="71">
        <f t="shared" si="20"/>
        <v>82</v>
      </c>
      <c r="L109" s="71">
        <f t="shared" si="21"/>
        <v>82</v>
      </c>
      <c r="M109" s="66"/>
      <c r="N109" s="66"/>
      <c r="O109" s="79"/>
    </row>
    <row r="110" spans="1:15" s="80" customFormat="1" ht="15.75" x14ac:dyDescent="0.25">
      <c r="A110" s="66">
        <v>14</v>
      </c>
      <c r="B110" s="87"/>
      <c r="C110" s="68" t="str">
        <f>'[1]1113'!B17</f>
        <v>Шкаф книжний</v>
      </c>
      <c r="D110" s="66"/>
      <c r="E110" s="74">
        <f>'[1]1113'!D17</f>
        <v>1134049</v>
      </c>
      <c r="F110" s="66"/>
      <c r="G110" s="66"/>
      <c r="H110" s="66" t="s">
        <v>30</v>
      </c>
      <c r="I110" s="71">
        <f>'[1]1113'!AW17</f>
        <v>3</v>
      </c>
      <c r="J110" s="71">
        <f>'[1]1113'!AX17</f>
        <v>96</v>
      </c>
      <c r="K110" s="71">
        <f t="shared" si="20"/>
        <v>48</v>
      </c>
      <c r="L110" s="71">
        <f t="shared" si="21"/>
        <v>48</v>
      </c>
      <c r="M110" s="66"/>
      <c r="N110" s="66"/>
      <c r="O110" s="79"/>
    </row>
    <row r="111" spans="1:15" s="80" customFormat="1" ht="15.75" x14ac:dyDescent="0.25">
      <c r="A111" s="66">
        <v>15</v>
      </c>
      <c r="B111" s="87"/>
      <c r="C111" s="68" t="str">
        <f>'[1]1113'!B18</f>
        <v>Шкаф-стінка</v>
      </c>
      <c r="D111" s="66"/>
      <c r="E111" s="74">
        <f>'[1]1113'!D18</f>
        <v>1136050</v>
      </c>
      <c r="F111" s="66"/>
      <c r="G111" s="66"/>
      <c r="H111" s="66" t="s">
        <v>30</v>
      </c>
      <c r="I111" s="71">
        <f>'[1]1113'!AW18</f>
        <v>8</v>
      </c>
      <c r="J111" s="71">
        <f>'[1]1113'!AX18</f>
        <v>1088</v>
      </c>
      <c r="K111" s="71">
        <f t="shared" si="20"/>
        <v>544</v>
      </c>
      <c r="L111" s="71">
        <f t="shared" si="21"/>
        <v>544</v>
      </c>
      <c r="M111" s="66"/>
      <c r="N111" s="66"/>
      <c r="O111" s="79"/>
    </row>
    <row r="112" spans="1:15" s="80" customFormat="1" ht="15.75" x14ac:dyDescent="0.25">
      <c r="A112" s="66">
        <v>16</v>
      </c>
      <c r="B112" s="87"/>
      <c r="C112" s="68" t="str">
        <f>'[1]1113'!B19</f>
        <v xml:space="preserve">Бідон 20л. </v>
      </c>
      <c r="D112" s="66"/>
      <c r="E112" s="74">
        <f>'[1]1113'!D19</f>
        <v>1360055</v>
      </c>
      <c r="F112" s="66"/>
      <c r="G112" s="66"/>
      <c r="H112" s="66" t="s">
        <v>30</v>
      </c>
      <c r="I112" s="71">
        <f>'[1]1113'!AW19</f>
        <v>1</v>
      </c>
      <c r="J112" s="71">
        <f>'[1]1113'!AX19</f>
        <v>48</v>
      </c>
      <c r="K112" s="71">
        <f t="shared" si="20"/>
        <v>24</v>
      </c>
      <c r="L112" s="71">
        <f t="shared" si="21"/>
        <v>24</v>
      </c>
      <c r="M112" s="66"/>
      <c r="N112" s="66"/>
      <c r="O112" s="79"/>
    </row>
    <row r="113" spans="1:15" s="80" customFormat="1" ht="15.75" x14ac:dyDescent="0.25">
      <c r="A113" s="66">
        <v>17</v>
      </c>
      <c r="B113" s="87"/>
      <c r="C113" s="68" t="str">
        <f>'[1]1113'!B20</f>
        <v>Шафи</v>
      </c>
      <c r="D113" s="66"/>
      <c r="E113" s="74">
        <f>'[1]1113'!D20</f>
        <v>1136059</v>
      </c>
      <c r="F113" s="66"/>
      <c r="G113" s="66"/>
      <c r="H113" s="66" t="s">
        <v>30</v>
      </c>
      <c r="I113" s="71">
        <f>'[1]1113'!AW20</f>
        <v>5</v>
      </c>
      <c r="J113" s="71">
        <f>'[1]1113'!AX20</f>
        <v>185</v>
      </c>
      <c r="K113" s="71">
        <f t="shared" si="20"/>
        <v>92.5</v>
      </c>
      <c r="L113" s="71">
        <f t="shared" si="21"/>
        <v>92.5</v>
      </c>
      <c r="M113" s="66"/>
      <c r="N113" s="66"/>
      <c r="O113" s="79"/>
    </row>
    <row r="114" spans="1:15" s="80" customFormat="1" ht="15.75" x14ac:dyDescent="0.25">
      <c r="A114" s="66">
        <v>18</v>
      </c>
      <c r="B114" s="87"/>
      <c r="C114" s="68" t="str">
        <f>'[1]1113'!B21</f>
        <v>Столи  2-х тумбові</v>
      </c>
      <c r="D114" s="66"/>
      <c r="E114" s="74">
        <f>'[1]1113'!D21</f>
        <v>1136061</v>
      </c>
      <c r="F114" s="66"/>
      <c r="G114" s="66"/>
      <c r="H114" s="66" t="s">
        <v>30</v>
      </c>
      <c r="I114" s="71">
        <f>'[1]1113'!AW21</f>
        <v>1</v>
      </c>
      <c r="J114" s="71">
        <f>'[1]1113'!AX21</f>
        <v>108</v>
      </c>
      <c r="K114" s="71">
        <f t="shared" si="20"/>
        <v>54</v>
      </c>
      <c r="L114" s="71">
        <f t="shared" si="21"/>
        <v>54</v>
      </c>
      <c r="M114" s="66"/>
      <c r="N114" s="66"/>
      <c r="O114" s="79"/>
    </row>
    <row r="115" spans="1:15" s="80" customFormat="1" ht="15.75" x14ac:dyDescent="0.25">
      <c r="A115" s="66">
        <v>19</v>
      </c>
      <c r="B115" s="87"/>
      <c r="C115" s="68" t="str">
        <f>'[1]1113'!B22</f>
        <v>Стіл демонстраційний</v>
      </c>
      <c r="D115" s="66"/>
      <c r="E115" s="74">
        <f>'[1]1113'!D22</f>
        <v>1136062</v>
      </c>
      <c r="F115" s="66"/>
      <c r="G115" s="66"/>
      <c r="H115" s="66" t="s">
        <v>30</v>
      </c>
      <c r="I115" s="71">
        <f>'[1]1113'!AW22</f>
        <v>1</v>
      </c>
      <c r="J115" s="71">
        <f>'[1]1113'!AX22</f>
        <v>37</v>
      </c>
      <c r="K115" s="71">
        <f t="shared" si="20"/>
        <v>18.5</v>
      </c>
      <c r="L115" s="71">
        <f t="shared" si="21"/>
        <v>18.5</v>
      </c>
      <c r="M115" s="66"/>
      <c r="N115" s="66"/>
      <c r="O115" s="79"/>
    </row>
    <row r="116" spans="1:15" s="80" customFormat="1" ht="15.75" x14ac:dyDescent="0.25">
      <c r="A116" s="66">
        <v>20</v>
      </c>
      <c r="B116" s="87"/>
      <c r="C116" s="68" t="str">
        <f>'[1]1113'!B23</f>
        <v>Стіл письмовий</v>
      </c>
      <c r="D116" s="66"/>
      <c r="E116" s="74">
        <f>'[1]1113'!D23</f>
        <v>1136063</v>
      </c>
      <c r="F116" s="66"/>
      <c r="G116" s="66"/>
      <c r="H116" s="66" t="s">
        <v>30</v>
      </c>
      <c r="I116" s="71">
        <f>'[1]1113'!AW23</f>
        <v>1</v>
      </c>
      <c r="J116" s="71">
        <f>'[1]1113'!AX23</f>
        <v>44</v>
      </c>
      <c r="K116" s="71">
        <f t="shared" si="20"/>
        <v>22</v>
      </c>
      <c r="L116" s="71">
        <f t="shared" si="21"/>
        <v>22</v>
      </c>
      <c r="M116" s="66"/>
      <c r="N116" s="66"/>
      <c r="O116" s="79"/>
    </row>
    <row r="117" spans="1:15" s="80" customFormat="1" ht="15.75" x14ac:dyDescent="0.25">
      <c r="A117" s="66">
        <v>21</v>
      </c>
      <c r="B117" s="87"/>
      <c r="C117" s="68" t="str">
        <f>'[1]1113'!B24</f>
        <v>Штори віконні</v>
      </c>
      <c r="D117" s="66"/>
      <c r="E117" s="74">
        <f>'[1]1113'!D24</f>
        <v>1136064</v>
      </c>
      <c r="F117" s="66"/>
      <c r="G117" s="66"/>
      <c r="H117" s="66" t="s">
        <v>30</v>
      </c>
      <c r="I117" s="71">
        <f>'[1]1113'!AW24</f>
        <v>50</v>
      </c>
      <c r="J117" s="71">
        <f>'[1]1113'!AX24</f>
        <v>1600</v>
      </c>
      <c r="K117" s="71">
        <f t="shared" si="20"/>
        <v>800</v>
      </c>
      <c r="L117" s="71">
        <f t="shared" si="21"/>
        <v>800</v>
      </c>
      <c r="M117" s="66"/>
      <c r="N117" s="66"/>
      <c r="O117" s="79"/>
    </row>
    <row r="118" spans="1:15" s="80" customFormat="1" ht="15.75" x14ac:dyDescent="0.25">
      <c r="A118" s="66">
        <v>22</v>
      </c>
      <c r="B118" s="87"/>
      <c r="C118" s="68" t="str">
        <f>'[1]1113'!B25</f>
        <v>Ваги товарні</v>
      </c>
      <c r="D118" s="66"/>
      <c r="E118" s="74">
        <f>'[1]1113'!D25</f>
        <v>1136066</v>
      </c>
      <c r="F118" s="66"/>
      <c r="G118" s="66"/>
      <c r="H118" s="66" t="s">
        <v>30</v>
      </c>
      <c r="I118" s="71">
        <f>'[1]1113'!AW25</f>
        <v>1</v>
      </c>
      <c r="J118" s="71">
        <f>'[1]1113'!AX25</f>
        <v>150</v>
      </c>
      <c r="K118" s="71">
        <f t="shared" si="20"/>
        <v>75</v>
      </c>
      <c r="L118" s="71">
        <f t="shared" si="21"/>
        <v>75</v>
      </c>
      <c r="M118" s="66"/>
      <c r="N118" s="66"/>
      <c r="O118" s="79"/>
    </row>
    <row r="119" spans="1:15" s="80" customFormat="1" ht="15.75" x14ac:dyDescent="0.25">
      <c r="A119" s="66">
        <v>23</v>
      </c>
      <c r="B119" s="87"/>
      <c r="C119" s="68" t="str">
        <f>'[1]1113'!B26</f>
        <v>Ваги циферблатні</v>
      </c>
      <c r="D119" s="66"/>
      <c r="E119" s="74">
        <f>'[1]1113'!D26</f>
        <v>1136067</v>
      </c>
      <c r="F119" s="66"/>
      <c r="G119" s="66"/>
      <c r="H119" s="66" t="s">
        <v>30</v>
      </c>
      <c r="I119" s="71">
        <f>'[1]1113'!AW26</f>
        <v>1</v>
      </c>
      <c r="J119" s="71">
        <f>'[1]1113'!AX26</f>
        <v>45</v>
      </c>
      <c r="K119" s="71">
        <f t="shared" si="20"/>
        <v>22.5</v>
      </c>
      <c r="L119" s="71">
        <f t="shared" si="21"/>
        <v>22.5</v>
      </c>
      <c r="M119" s="66"/>
      <c r="N119" s="66"/>
      <c r="O119" s="79"/>
    </row>
    <row r="120" spans="1:15" s="80" customFormat="1" ht="15.75" x14ac:dyDescent="0.25">
      <c r="A120" s="66">
        <v>24</v>
      </c>
      <c r="B120" s="87"/>
      <c r="C120" s="68" t="str">
        <f>'[1]1113'!B27</f>
        <v>Телефон</v>
      </c>
      <c r="D120" s="66"/>
      <c r="E120" s="74">
        <f>'[1]1113'!D27</f>
        <v>1136069</v>
      </c>
      <c r="F120" s="66"/>
      <c r="G120" s="66"/>
      <c r="H120" s="66" t="s">
        <v>30</v>
      </c>
      <c r="I120" s="71">
        <f>'[1]1113'!AW27</f>
        <v>2</v>
      </c>
      <c r="J120" s="71">
        <f>'[1]1113'!AX27</f>
        <v>50</v>
      </c>
      <c r="K120" s="71">
        <f t="shared" si="20"/>
        <v>25</v>
      </c>
      <c r="L120" s="71">
        <f t="shared" si="21"/>
        <v>25</v>
      </c>
      <c r="M120" s="66"/>
      <c r="N120" s="66"/>
      <c r="O120" s="79"/>
    </row>
    <row r="121" spans="1:15" s="80" customFormat="1" ht="15.75" x14ac:dyDescent="0.25">
      <c r="A121" s="66">
        <v>25</v>
      </c>
      <c r="B121" s="87"/>
      <c r="C121" s="68" t="str">
        <f>'[1]1113'!B28</f>
        <v>Стільці учнівські</v>
      </c>
      <c r="D121" s="66"/>
      <c r="E121" s="74">
        <f>'[1]1113'!D28</f>
        <v>1136072</v>
      </c>
      <c r="F121" s="66"/>
      <c r="G121" s="66"/>
      <c r="H121" s="66" t="s">
        <v>30</v>
      </c>
      <c r="I121" s="71">
        <f>'[1]1113'!AW28</f>
        <v>188</v>
      </c>
      <c r="J121" s="71">
        <f>'[1]1113'!AX28</f>
        <v>940</v>
      </c>
      <c r="K121" s="71">
        <f t="shared" si="20"/>
        <v>470</v>
      </c>
      <c r="L121" s="71">
        <f t="shared" si="21"/>
        <v>470</v>
      </c>
      <c r="M121" s="66"/>
      <c r="N121" s="66"/>
      <c r="O121" s="79"/>
    </row>
    <row r="122" spans="1:15" s="80" customFormat="1" ht="15.75" x14ac:dyDescent="0.25">
      <c r="A122" s="66">
        <v>26</v>
      </c>
      <c r="B122" s="87"/>
      <c r="C122" s="68" t="str">
        <f>'[1]1113'!B29</f>
        <v>Столи однотумб.</v>
      </c>
      <c r="D122" s="66"/>
      <c r="E122" s="74">
        <f>'[1]1113'!D29</f>
        <v>1136073</v>
      </c>
      <c r="F122" s="66"/>
      <c r="G122" s="66"/>
      <c r="H122" s="66" t="s">
        <v>30</v>
      </c>
      <c r="I122" s="71">
        <f>'[1]1113'!AW29</f>
        <v>25</v>
      </c>
      <c r="J122" s="71">
        <f>'[1]1113'!AX29</f>
        <v>1350</v>
      </c>
      <c r="K122" s="71">
        <f t="shared" si="20"/>
        <v>675</v>
      </c>
      <c r="L122" s="71">
        <f t="shared" si="21"/>
        <v>675</v>
      </c>
      <c r="M122" s="66"/>
      <c r="N122" s="66"/>
      <c r="O122" s="79"/>
    </row>
    <row r="123" spans="1:15" s="80" customFormat="1" ht="15.75" x14ac:dyDescent="0.25">
      <c r="A123" s="66">
        <v>27</v>
      </c>
      <c r="B123" s="87"/>
      <c r="C123" s="68" t="str">
        <f>'[1]1113'!B30</f>
        <v>Стільці м’які</v>
      </c>
      <c r="D123" s="66"/>
      <c r="E123" s="74">
        <f>'[1]1113'!D30</f>
        <v>1136074</v>
      </c>
      <c r="F123" s="66"/>
      <c r="G123" s="66"/>
      <c r="H123" s="66" t="s">
        <v>30</v>
      </c>
      <c r="I123" s="71">
        <f>'[1]1113'!AW30</f>
        <v>20</v>
      </c>
      <c r="J123" s="71">
        <f>'[1]1113'!AX30</f>
        <v>320</v>
      </c>
      <c r="K123" s="71">
        <f t="shared" si="20"/>
        <v>160</v>
      </c>
      <c r="L123" s="71">
        <f t="shared" si="21"/>
        <v>160</v>
      </c>
      <c r="M123" s="66"/>
      <c r="N123" s="66"/>
      <c r="O123" s="79"/>
    </row>
    <row r="124" spans="1:15" s="80" customFormat="1" ht="15.75" x14ac:dyDescent="0.25">
      <c r="A124" s="66">
        <v>28</v>
      </c>
      <c r="B124" s="87"/>
      <c r="C124" s="68" t="str">
        <f>'[1]1113'!B31</f>
        <v>Карнизи металеві</v>
      </c>
      <c r="D124" s="66"/>
      <c r="E124" s="74">
        <f>'[1]1113'!D31</f>
        <v>1136076</v>
      </c>
      <c r="F124" s="66"/>
      <c r="G124" s="66"/>
      <c r="H124" s="66" t="s">
        <v>30</v>
      </c>
      <c r="I124" s="71">
        <f>'[1]1113'!AW31</f>
        <v>105</v>
      </c>
      <c r="J124" s="71">
        <f>'[1]1113'!AX31</f>
        <v>945</v>
      </c>
      <c r="K124" s="71">
        <f t="shared" si="20"/>
        <v>472.5</v>
      </c>
      <c r="L124" s="71">
        <f t="shared" si="21"/>
        <v>472.5</v>
      </c>
      <c r="M124" s="66"/>
      <c r="N124" s="66"/>
      <c r="O124" s="79"/>
    </row>
    <row r="125" spans="1:15" s="80" customFormat="1" ht="15.75" x14ac:dyDescent="0.25">
      <c r="A125" s="66">
        <v>29</v>
      </c>
      <c r="B125" s="87"/>
      <c r="C125" s="68" t="str">
        <f>'[1]1113'!B32</f>
        <v>Тумба під прапор</v>
      </c>
      <c r="D125" s="66"/>
      <c r="E125" s="74">
        <f>'[1]1113'!D32</f>
        <v>1136078</v>
      </c>
      <c r="F125" s="66"/>
      <c r="G125" s="66"/>
      <c r="H125" s="66" t="s">
        <v>30</v>
      </c>
      <c r="I125" s="71">
        <f>'[1]1113'!AW32</f>
        <v>1</v>
      </c>
      <c r="J125" s="71">
        <f>'[1]1113'!AX32</f>
        <v>5</v>
      </c>
      <c r="K125" s="71">
        <f t="shared" si="20"/>
        <v>2.5</v>
      </c>
      <c r="L125" s="71">
        <f t="shared" si="21"/>
        <v>2.5</v>
      </c>
      <c r="M125" s="66"/>
      <c r="N125" s="66"/>
      <c r="O125" s="79"/>
    </row>
    <row r="126" spans="1:15" s="80" customFormat="1" ht="15.75" x14ac:dyDescent="0.25">
      <c r="A126" s="66">
        <v>30</v>
      </c>
      <c r="B126" s="87"/>
      <c r="C126" s="68" t="str">
        <f>'[1]1113'!B33</f>
        <v>Дошки розкладні</v>
      </c>
      <c r="D126" s="66"/>
      <c r="E126" s="74">
        <f>'[1]1113'!D33</f>
        <v>1136079</v>
      </c>
      <c r="F126" s="66"/>
      <c r="G126" s="66"/>
      <c r="H126" s="66" t="s">
        <v>30</v>
      </c>
      <c r="I126" s="71">
        <f>'[1]1113'!AW33</f>
        <v>4</v>
      </c>
      <c r="J126" s="71">
        <f>'[1]1113'!AX33</f>
        <v>216</v>
      </c>
      <c r="K126" s="71">
        <f t="shared" si="20"/>
        <v>108</v>
      </c>
      <c r="L126" s="71">
        <f t="shared" si="21"/>
        <v>108</v>
      </c>
      <c r="M126" s="66"/>
      <c r="N126" s="66"/>
      <c r="O126" s="79"/>
    </row>
    <row r="127" spans="1:15" s="80" customFormat="1" ht="15.75" x14ac:dyDescent="0.25">
      <c r="A127" s="66">
        <v>31</v>
      </c>
      <c r="B127" s="87"/>
      <c r="C127" s="68" t="str">
        <f>'[1]1113'!B34</f>
        <v>Столи учнівські</v>
      </c>
      <c r="D127" s="66"/>
      <c r="E127" s="74">
        <f>'[1]1113'!D34</f>
        <v>1136080</v>
      </c>
      <c r="F127" s="66"/>
      <c r="G127" s="66"/>
      <c r="H127" s="66" t="s">
        <v>30</v>
      </c>
      <c r="I127" s="71">
        <f>'[1]1113'!AW34</f>
        <v>169</v>
      </c>
      <c r="J127" s="71">
        <f>'[1]1113'!AX34</f>
        <v>4563</v>
      </c>
      <c r="K127" s="71">
        <f t="shared" si="20"/>
        <v>2281.5</v>
      </c>
      <c r="L127" s="71">
        <f t="shared" si="21"/>
        <v>2281.5</v>
      </c>
      <c r="M127" s="66"/>
      <c r="N127" s="66"/>
      <c r="O127" s="79"/>
    </row>
    <row r="128" spans="1:15" s="80" customFormat="1" ht="15.75" x14ac:dyDescent="0.25">
      <c r="A128" s="66">
        <v>32</v>
      </c>
      <c r="B128" s="87"/>
      <c r="C128" s="68" t="str">
        <f>'[1]1113'!B35</f>
        <v>Столи  2-х тумбові</v>
      </c>
      <c r="D128" s="66"/>
      <c r="E128" s="74">
        <f>'[1]1113'!D35</f>
        <v>1136082</v>
      </c>
      <c r="F128" s="66"/>
      <c r="G128" s="66"/>
      <c r="H128" s="66" t="s">
        <v>30</v>
      </c>
      <c r="I128" s="71">
        <f>'[1]1113'!AW35</f>
        <v>3</v>
      </c>
      <c r="J128" s="71">
        <f>'[1]1113'!AX35</f>
        <v>267</v>
      </c>
      <c r="K128" s="71">
        <f t="shared" si="20"/>
        <v>133.5</v>
      </c>
      <c r="L128" s="71">
        <f t="shared" si="21"/>
        <v>133.5</v>
      </c>
      <c r="M128" s="66"/>
      <c r="N128" s="66"/>
      <c r="O128" s="79"/>
    </row>
    <row r="129" spans="1:15" s="80" customFormat="1" ht="15.75" x14ac:dyDescent="0.25">
      <c r="A129" s="66">
        <v>33</v>
      </c>
      <c r="B129" s="87"/>
      <c r="C129" s="68" t="str">
        <f>'[1]1113'!B36</f>
        <v>Вішалка</v>
      </c>
      <c r="D129" s="66"/>
      <c r="E129" s="74">
        <f>'[1]1113'!D36</f>
        <v>1136084</v>
      </c>
      <c r="F129" s="66"/>
      <c r="G129" s="66"/>
      <c r="H129" s="66" t="s">
        <v>30</v>
      </c>
      <c r="I129" s="71">
        <f>'[1]1113'!AW36</f>
        <v>1</v>
      </c>
      <c r="J129" s="71">
        <f>'[1]1113'!AX36</f>
        <v>45</v>
      </c>
      <c r="K129" s="71">
        <f t="shared" si="20"/>
        <v>22.5</v>
      </c>
      <c r="L129" s="71">
        <f t="shared" si="21"/>
        <v>22.5</v>
      </c>
      <c r="M129" s="66"/>
      <c r="N129" s="66"/>
      <c r="O129" s="79"/>
    </row>
    <row r="130" spans="1:15" s="80" customFormat="1" ht="15.75" x14ac:dyDescent="0.25">
      <c r="A130" s="66">
        <v>34</v>
      </c>
      <c r="B130" s="87"/>
      <c r="C130" s="68" t="str">
        <f>'[1]1113'!B37</f>
        <v>Секундомір</v>
      </c>
      <c r="D130" s="66"/>
      <c r="E130" s="74">
        <f>'[1]1113'!D37</f>
        <v>1136085</v>
      </c>
      <c r="F130" s="66"/>
      <c r="G130" s="66"/>
      <c r="H130" s="66" t="s">
        <v>30</v>
      </c>
      <c r="I130" s="71">
        <f>'[1]1113'!AW37</f>
        <v>1</v>
      </c>
      <c r="J130" s="71">
        <f>'[1]1113'!AX37</f>
        <v>10</v>
      </c>
      <c r="K130" s="71">
        <f t="shared" si="20"/>
        <v>5</v>
      </c>
      <c r="L130" s="71">
        <f t="shared" si="21"/>
        <v>5</v>
      </c>
      <c r="M130" s="66"/>
      <c r="N130" s="66"/>
      <c r="O130" s="79"/>
    </row>
    <row r="131" spans="1:15" s="80" customFormat="1" ht="15.75" x14ac:dyDescent="0.25">
      <c r="A131" s="66">
        <v>35</v>
      </c>
      <c r="B131" s="87"/>
      <c r="C131" s="68" t="str">
        <f>'[1]1113'!B38</f>
        <v>Сейфи</v>
      </c>
      <c r="D131" s="66"/>
      <c r="E131" s="74">
        <f>'[1]1113'!D38</f>
        <v>1136086</v>
      </c>
      <c r="F131" s="66"/>
      <c r="G131" s="66"/>
      <c r="H131" s="66" t="s">
        <v>30</v>
      </c>
      <c r="I131" s="71">
        <f>'[1]1113'!AW38</f>
        <v>2</v>
      </c>
      <c r="J131" s="71">
        <f>'[1]1113'!AX38</f>
        <v>98</v>
      </c>
      <c r="K131" s="71">
        <f t="shared" si="20"/>
        <v>49</v>
      </c>
      <c r="L131" s="71">
        <f t="shared" si="21"/>
        <v>49</v>
      </c>
      <c r="M131" s="66"/>
      <c r="N131" s="66"/>
      <c r="O131" s="79"/>
    </row>
    <row r="132" spans="1:15" s="80" customFormat="1" ht="15.75" x14ac:dyDescent="0.25">
      <c r="A132" s="66">
        <v>36</v>
      </c>
      <c r="B132" s="87"/>
      <c r="C132" s="68" t="str">
        <f>'[1]1113'!B39</f>
        <v xml:space="preserve">Годинник </v>
      </c>
      <c r="D132" s="66"/>
      <c r="E132" s="74">
        <f>'[1]1113'!D39</f>
        <v>1136087</v>
      </c>
      <c r="F132" s="66"/>
      <c r="G132" s="66"/>
      <c r="H132" s="66" t="s">
        <v>30</v>
      </c>
      <c r="I132" s="71">
        <f>'[1]1113'!AW39</f>
        <v>1</v>
      </c>
      <c r="J132" s="71">
        <f>'[1]1113'!AX39</f>
        <v>13</v>
      </c>
      <c r="K132" s="71">
        <f t="shared" si="20"/>
        <v>6.5</v>
      </c>
      <c r="L132" s="71">
        <f t="shared" si="21"/>
        <v>6.5</v>
      </c>
      <c r="M132" s="66"/>
      <c r="N132" s="66"/>
      <c r="O132" s="79"/>
    </row>
    <row r="133" spans="1:15" s="80" customFormat="1" ht="15.75" x14ac:dyDescent="0.25">
      <c r="A133" s="66">
        <v>37</v>
      </c>
      <c r="B133" s="87"/>
      <c r="C133" s="68" t="str">
        <f>'[1]1113'!B40</f>
        <v>Стіл під телевізор</v>
      </c>
      <c r="D133" s="66"/>
      <c r="E133" s="74">
        <f>'[1]1113'!D40</f>
        <v>1136088</v>
      </c>
      <c r="F133" s="66"/>
      <c r="G133" s="66"/>
      <c r="H133" s="66" t="s">
        <v>30</v>
      </c>
      <c r="I133" s="71">
        <f>'[1]1113'!AW40</f>
        <v>2</v>
      </c>
      <c r="J133" s="71">
        <f>'[1]1113'!AX40</f>
        <v>40</v>
      </c>
      <c r="K133" s="71">
        <f t="shared" si="20"/>
        <v>20</v>
      </c>
      <c r="L133" s="71">
        <f t="shared" si="21"/>
        <v>20</v>
      </c>
      <c r="M133" s="66"/>
      <c r="N133" s="66"/>
      <c r="O133" s="79"/>
    </row>
    <row r="134" spans="1:15" s="80" customFormat="1" ht="15.75" x14ac:dyDescent="0.25">
      <c r="A134" s="66">
        <v>38</v>
      </c>
      <c r="B134" s="87"/>
      <c r="C134" s="68" t="str">
        <f>'[1]1113'!B41</f>
        <v>Шкафи для одягу</v>
      </c>
      <c r="D134" s="66"/>
      <c r="E134" s="74">
        <f>'[1]1113'!D41</f>
        <v>1136081</v>
      </c>
      <c r="F134" s="66"/>
      <c r="G134" s="66"/>
      <c r="H134" s="66" t="s">
        <v>30</v>
      </c>
      <c r="I134" s="71">
        <f>'[1]1113'!AW41</f>
        <v>3</v>
      </c>
      <c r="J134" s="71">
        <f>'[1]1113'!AX41</f>
        <v>120</v>
      </c>
      <c r="K134" s="71">
        <f t="shared" si="20"/>
        <v>60</v>
      </c>
      <c r="L134" s="71">
        <f t="shared" si="21"/>
        <v>60</v>
      </c>
      <c r="M134" s="66"/>
      <c r="N134" s="66"/>
      <c r="O134" s="79"/>
    </row>
    <row r="135" spans="1:15" s="80" customFormat="1" ht="15.75" x14ac:dyDescent="0.25">
      <c r="A135" s="66">
        <v>39</v>
      </c>
      <c r="B135" s="87"/>
      <c r="C135" s="68" t="str">
        <f>'[1]1113'!B42</f>
        <v>Вішалка стояча</v>
      </c>
      <c r="D135" s="66"/>
      <c r="E135" s="74">
        <f>'[1]1113'!D42</f>
        <v>1136097</v>
      </c>
      <c r="F135" s="66"/>
      <c r="G135" s="66"/>
      <c r="H135" s="66" t="s">
        <v>30</v>
      </c>
      <c r="I135" s="71">
        <f>'[1]1113'!AW42</f>
        <v>1</v>
      </c>
      <c r="J135" s="71">
        <f>'[1]1113'!AX42</f>
        <v>11</v>
      </c>
      <c r="K135" s="71">
        <f t="shared" si="20"/>
        <v>5.5</v>
      </c>
      <c r="L135" s="71">
        <f t="shared" si="21"/>
        <v>5.5</v>
      </c>
      <c r="M135" s="66"/>
      <c r="N135" s="66"/>
      <c r="O135" s="79"/>
    </row>
    <row r="136" spans="1:15" s="80" customFormat="1" ht="15.75" x14ac:dyDescent="0.25">
      <c r="A136" s="66">
        <v>40</v>
      </c>
      <c r="B136" s="87"/>
      <c r="C136" s="68" t="str">
        <f>'[1]1113'!B43</f>
        <v>Козел гімнастичний</v>
      </c>
      <c r="D136" s="66"/>
      <c r="E136" s="74">
        <f>'[1]1113'!D43</f>
        <v>1136099</v>
      </c>
      <c r="F136" s="66"/>
      <c r="G136" s="66"/>
      <c r="H136" s="66" t="s">
        <v>30</v>
      </c>
      <c r="I136" s="71">
        <f>'[1]1113'!AW43</f>
        <v>3</v>
      </c>
      <c r="J136" s="71">
        <f>'[1]1113'!AX43</f>
        <v>192</v>
      </c>
      <c r="K136" s="71">
        <f t="shared" si="20"/>
        <v>96</v>
      </c>
      <c r="L136" s="71">
        <f t="shared" si="21"/>
        <v>96</v>
      </c>
      <c r="M136" s="66"/>
      <c r="N136" s="66"/>
      <c r="O136" s="79"/>
    </row>
    <row r="137" spans="1:15" s="80" customFormat="1" ht="15.75" x14ac:dyDescent="0.25">
      <c r="A137" s="66">
        <v>41</v>
      </c>
      <c r="B137" s="87"/>
      <c r="C137" s="68" t="str">
        <f>'[1]1113'!B44</f>
        <v>Вішалки настінні</v>
      </c>
      <c r="D137" s="66"/>
      <c r="E137" s="74">
        <f>'[1]1113'!D44</f>
        <v>1136100</v>
      </c>
      <c r="F137" s="66"/>
      <c r="G137" s="66"/>
      <c r="H137" s="66" t="s">
        <v>30</v>
      </c>
      <c r="I137" s="71">
        <f>'[1]1113'!AW44</f>
        <v>10</v>
      </c>
      <c r="J137" s="71">
        <f>'[1]1113'!AX44</f>
        <v>400</v>
      </c>
      <c r="K137" s="71">
        <f t="shared" si="20"/>
        <v>200</v>
      </c>
      <c r="L137" s="71">
        <f t="shared" si="21"/>
        <v>200</v>
      </c>
      <c r="M137" s="66"/>
      <c r="N137" s="66"/>
      <c r="O137" s="79"/>
    </row>
    <row r="138" spans="1:15" s="80" customFormat="1" ht="15.75" x14ac:dyDescent="0.25">
      <c r="A138" s="66">
        <v>42</v>
      </c>
      <c r="B138" s="87"/>
      <c r="C138" s="68" t="str">
        <f>'[1]1113'!B45</f>
        <v>Місток гімнастичний</v>
      </c>
      <c r="D138" s="66"/>
      <c r="E138" s="74">
        <f>'[1]1113'!D45</f>
        <v>1136101</v>
      </c>
      <c r="F138" s="66"/>
      <c r="G138" s="66"/>
      <c r="H138" s="66" t="s">
        <v>30</v>
      </c>
      <c r="I138" s="71">
        <f>'[1]1113'!AW45</f>
        <v>4</v>
      </c>
      <c r="J138" s="71">
        <f>'[1]1113'!AX45</f>
        <v>120</v>
      </c>
      <c r="K138" s="71">
        <f t="shared" si="20"/>
        <v>60</v>
      </c>
      <c r="L138" s="71">
        <f t="shared" si="21"/>
        <v>60</v>
      </c>
      <c r="M138" s="66"/>
      <c r="N138" s="66"/>
      <c r="O138" s="79"/>
    </row>
    <row r="139" spans="1:15" s="80" customFormat="1" ht="15.75" x14ac:dyDescent="0.25">
      <c r="A139" s="66">
        <v>43</v>
      </c>
      <c r="B139" s="87"/>
      <c r="C139" s="68" t="str">
        <f>'[1]1113'!B46</f>
        <v>Шафи</v>
      </c>
      <c r="D139" s="66"/>
      <c r="E139" s="74">
        <f>'[1]1113'!D46</f>
        <v>1136102</v>
      </c>
      <c r="F139" s="66"/>
      <c r="G139" s="66"/>
      <c r="H139" s="66" t="s">
        <v>30</v>
      </c>
      <c r="I139" s="71">
        <f>'[1]1113'!AW46</f>
        <v>29</v>
      </c>
      <c r="J139" s="71">
        <f>'[1]1113'!AX46</f>
        <v>1972</v>
      </c>
      <c r="K139" s="71">
        <f t="shared" si="20"/>
        <v>986</v>
      </c>
      <c r="L139" s="71">
        <f t="shared" si="21"/>
        <v>986</v>
      </c>
      <c r="M139" s="66"/>
      <c r="N139" s="66"/>
      <c r="O139" s="79"/>
    </row>
    <row r="140" spans="1:15" s="80" customFormat="1" ht="15.75" x14ac:dyDescent="0.25">
      <c r="A140" s="66">
        <v>44</v>
      </c>
      <c r="B140" s="87"/>
      <c r="C140" s="68" t="str">
        <f>'[1]1113'!B47</f>
        <v>Перекладина</v>
      </c>
      <c r="D140" s="66"/>
      <c r="E140" s="74">
        <f>'[1]1113'!D47</f>
        <v>1136102</v>
      </c>
      <c r="F140" s="66"/>
      <c r="G140" s="66"/>
      <c r="H140" s="66" t="s">
        <v>30</v>
      </c>
      <c r="I140" s="71">
        <f>'[1]1113'!AW47</f>
        <v>1</v>
      </c>
      <c r="J140" s="71">
        <f>'[1]1113'!AX47</f>
        <v>58</v>
      </c>
      <c r="K140" s="71">
        <f t="shared" si="20"/>
        <v>29</v>
      </c>
      <c r="L140" s="71">
        <f t="shared" si="21"/>
        <v>29</v>
      </c>
      <c r="M140" s="66"/>
      <c r="N140" s="66"/>
      <c r="O140" s="79"/>
    </row>
    <row r="141" spans="1:15" s="80" customFormat="1" ht="15.75" x14ac:dyDescent="0.25">
      <c r="A141" s="66">
        <v>45</v>
      </c>
      <c r="B141" s="87"/>
      <c r="C141" s="68" t="str">
        <f>'[1]1113'!B48</f>
        <v>Часи шахматні</v>
      </c>
      <c r="D141" s="66"/>
      <c r="E141" s="74">
        <f>'[1]1113'!D48</f>
        <v>1136103</v>
      </c>
      <c r="F141" s="66"/>
      <c r="G141" s="66"/>
      <c r="H141" s="66" t="s">
        <v>30</v>
      </c>
      <c r="I141" s="71">
        <f>'[1]1113'!AW48</f>
        <v>1</v>
      </c>
      <c r="J141" s="71">
        <f>'[1]1113'!AX48</f>
        <v>9</v>
      </c>
      <c r="K141" s="71">
        <f t="shared" si="20"/>
        <v>4.5</v>
      </c>
      <c r="L141" s="71">
        <f t="shared" si="21"/>
        <v>4.5</v>
      </c>
      <c r="M141" s="66"/>
      <c r="N141" s="66"/>
      <c r="O141" s="79"/>
    </row>
    <row r="142" spans="1:15" s="80" customFormat="1" ht="15.75" x14ac:dyDescent="0.25">
      <c r="A142" s="66">
        <v>46</v>
      </c>
      <c r="B142" s="87"/>
      <c r="C142" s="68" t="str">
        <f>'[1]1113'!B49</f>
        <v>Кубики</v>
      </c>
      <c r="D142" s="66"/>
      <c r="E142" s="74">
        <f>'[1]1113'!D49</f>
        <v>1136104</v>
      </c>
      <c r="F142" s="66"/>
      <c r="G142" s="66"/>
      <c r="H142" s="66" t="s">
        <v>30</v>
      </c>
      <c r="I142" s="71">
        <f>'[1]1113'!AW49</f>
        <v>12</v>
      </c>
      <c r="J142" s="71">
        <f>'[1]1113'!AX49</f>
        <v>24</v>
      </c>
      <c r="K142" s="71">
        <f t="shared" si="20"/>
        <v>12</v>
      </c>
      <c r="L142" s="71">
        <f t="shared" si="21"/>
        <v>12</v>
      </c>
      <c r="M142" s="66"/>
      <c r="N142" s="66"/>
      <c r="O142" s="79"/>
    </row>
    <row r="143" spans="1:15" s="80" customFormat="1" ht="15.75" x14ac:dyDescent="0.25">
      <c r="A143" s="66">
        <v>47</v>
      </c>
      <c r="B143" s="87"/>
      <c r="C143" s="68" t="str">
        <f>'[1]1113'!B50</f>
        <v>Стінка гімнастична</v>
      </c>
      <c r="D143" s="66"/>
      <c r="E143" s="74">
        <f>'[1]1113'!D50</f>
        <v>1136105</v>
      </c>
      <c r="F143" s="66"/>
      <c r="G143" s="66"/>
      <c r="H143" s="66" t="s">
        <v>30</v>
      </c>
      <c r="I143" s="71">
        <f>'[1]1113'!AW50</f>
        <v>3</v>
      </c>
      <c r="J143" s="71">
        <f>'[1]1113'!AX50</f>
        <v>120</v>
      </c>
      <c r="K143" s="71">
        <f t="shared" si="20"/>
        <v>60</v>
      </c>
      <c r="L143" s="71">
        <f t="shared" si="21"/>
        <v>60</v>
      </c>
      <c r="M143" s="66"/>
      <c r="N143" s="66"/>
      <c r="O143" s="79"/>
    </row>
    <row r="144" spans="1:15" s="80" customFormat="1" ht="15.75" x14ac:dyDescent="0.25">
      <c r="A144" s="66">
        <v>48</v>
      </c>
      <c r="B144" s="87"/>
      <c r="C144" s="68" t="str">
        <f>'[1]1113'!B51</f>
        <v>Лавки для сидіння</v>
      </c>
      <c r="D144" s="66"/>
      <c r="E144" s="74">
        <f>'[1]1113'!D51</f>
        <v>1136106</v>
      </c>
      <c r="F144" s="66"/>
      <c r="G144" s="66"/>
      <c r="H144" s="66" t="s">
        <v>30</v>
      </c>
      <c r="I144" s="71">
        <f>'[1]1113'!AW51</f>
        <v>3</v>
      </c>
      <c r="J144" s="71">
        <f>'[1]1113'!AX51</f>
        <v>117</v>
      </c>
      <c r="K144" s="71">
        <f t="shared" si="20"/>
        <v>58.5</v>
      </c>
      <c r="L144" s="71">
        <f t="shared" si="21"/>
        <v>58.5</v>
      </c>
      <c r="M144" s="66"/>
      <c r="N144" s="66"/>
      <c r="O144" s="79"/>
    </row>
    <row r="145" spans="1:15" s="80" customFormat="1" ht="15.75" x14ac:dyDescent="0.25">
      <c r="A145" s="66">
        <v>49</v>
      </c>
      <c r="B145" s="87"/>
      <c r="C145" s="68" t="str">
        <f>'[1]1113'!B52</f>
        <v>Щит для кидання</v>
      </c>
      <c r="D145" s="66"/>
      <c r="E145" s="74">
        <f>'[1]1113'!D52</f>
        <v>1136107</v>
      </c>
      <c r="F145" s="66"/>
      <c r="G145" s="66"/>
      <c r="H145" s="66" t="s">
        <v>30</v>
      </c>
      <c r="I145" s="71">
        <f>'[1]1113'!AW52</f>
        <v>2</v>
      </c>
      <c r="J145" s="71">
        <f>'[1]1113'!AX52</f>
        <v>30</v>
      </c>
      <c r="K145" s="71">
        <f t="shared" si="20"/>
        <v>15</v>
      </c>
      <c r="L145" s="71">
        <f t="shared" si="21"/>
        <v>15</v>
      </c>
      <c r="M145" s="66"/>
      <c r="N145" s="66"/>
      <c r="O145" s="79"/>
    </row>
    <row r="146" spans="1:15" s="80" customFormat="1" ht="15.75" x14ac:dyDescent="0.25">
      <c r="A146" s="66">
        <v>50</v>
      </c>
      <c r="B146" s="87"/>
      <c r="C146" s="68" t="str">
        <f>'[1]1113'!B53</f>
        <v>Канат для лазання</v>
      </c>
      <c r="D146" s="66"/>
      <c r="E146" s="74">
        <f>'[1]1113'!D53</f>
        <v>1136109</v>
      </c>
      <c r="F146" s="66"/>
      <c r="G146" s="66"/>
      <c r="H146" s="66" t="s">
        <v>30</v>
      </c>
      <c r="I146" s="71">
        <f>'[1]1113'!AW53</f>
        <v>3</v>
      </c>
      <c r="J146" s="71">
        <f>'[1]1113'!AX53</f>
        <v>36</v>
      </c>
      <c r="K146" s="71">
        <f t="shared" si="20"/>
        <v>18</v>
      </c>
      <c r="L146" s="71">
        <f t="shared" si="21"/>
        <v>18</v>
      </c>
      <c r="M146" s="66"/>
      <c r="N146" s="66"/>
      <c r="O146" s="79"/>
    </row>
    <row r="147" spans="1:15" s="80" customFormat="1" ht="15.75" x14ac:dyDescent="0.25">
      <c r="A147" s="66">
        <v>51</v>
      </c>
      <c r="B147" s="87"/>
      <c r="C147" s="68" t="str">
        <f>'[1]1113'!B54</f>
        <v>Стойки для прижків в висоту</v>
      </c>
      <c r="D147" s="66"/>
      <c r="E147" s="74">
        <f>'[1]1113'!D54</f>
        <v>1136110</v>
      </c>
      <c r="F147" s="66"/>
      <c r="G147" s="66"/>
      <c r="H147" s="66" t="s">
        <v>30</v>
      </c>
      <c r="I147" s="71">
        <f>'[1]1113'!AW54</f>
        <v>4</v>
      </c>
      <c r="J147" s="71">
        <f>'[1]1113'!AX54</f>
        <v>176</v>
      </c>
      <c r="K147" s="71">
        <f t="shared" si="20"/>
        <v>88</v>
      </c>
      <c r="L147" s="71">
        <f t="shared" si="21"/>
        <v>88</v>
      </c>
      <c r="M147" s="66"/>
      <c r="N147" s="66"/>
      <c r="O147" s="79"/>
    </row>
    <row r="148" spans="1:15" s="80" customFormat="1" ht="15.75" x14ac:dyDescent="0.25">
      <c r="A148" s="66">
        <v>52</v>
      </c>
      <c r="B148" s="87"/>
      <c r="C148" s="68" t="str">
        <f>'[1]1113'!B55</f>
        <v>Столи гігієнічні</v>
      </c>
      <c r="D148" s="66"/>
      <c r="E148" s="74">
        <f>'[1]1113'!D55</f>
        <v>1136112</v>
      </c>
      <c r="F148" s="66"/>
      <c r="G148" s="66"/>
      <c r="H148" s="66" t="s">
        <v>30</v>
      </c>
      <c r="I148" s="71">
        <f>'[1]1113'!AW55</f>
        <v>15</v>
      </c>
      <c r="J148" s="71">
        <f>'[1]1113'!AX55</f>
        <v>315</v>
      </c>
      <c r="K148" s="71">
        <f t="shared" si="20"/>
        <v>157.5</v>
      </c>
      <c r="L148" s="71">
        <f t="shared" si="21"/>
        <v>157.5</v>
      </c>
      <c r="M148" s="66"/>
      <c r="N148" s="66"/>
      <c r="O148" s="79"/>
    </row>
    <row r="149" spans="1:15" s="80" customFormat="1" ht="15.75" x14ac:dyDescent="0.25">
      <c r="A149" s="66">
        <v>53</v>
      </c>
      <c r="B149" s="87"/>
      <c r="C149" s="68" t="str">
        <f>'[1]1113'!B56</f>
        <v>Стільці</v>
      </c>
      <c r="D149" s="66"/>
      <c r="E149" s="74">
        <f>'[1]1113'!D56</f>
        <v>1136113</v>
      </c>
      <c r="F149" s="66"/>
      <c r="G149" s="66"/>
      <c r="H149" s="66" t="s">
        <v>30</v>
      </c>
      <c r="I149" s="71">
        <f>'[1]1113'!AW56</f>
        <v>20</v>
      </c>
      <c r="J149" s="71">
        <f>'[1]1113'!AX56</f>
        <v>80</v>
      </c>
      <c r="K149" s="71">
        <f t="shared" si="20"/>
        <v>40</v>
      </c>
      <c r="L149" s="71">
        <f t="shared" si="21"/>
        <v>40</v>
      </c>
      <c r="M149" s="66"/>
      <c r="N149" s="66"/>
      <c r="O149" s="79"/>
    </row>
    <row r="150" spans="1:15" s="80" customFormat="1" ht="15.75" x14ac:dyDescent="0.25">
      <c r="A150" s="66">
        <v>54</v>
      </c>
      <c r="B150" s="87"/>
      <c r="C150" s="68" t="str">
        <f>'[1]1113'!B57</f>
        <v>Ванни моєчні</v>
      </c>
      <c r="D150" s="66"/>
      <c r="E150" s="74">
        <f>'[1]1113'!D57</f>
        <v>1136114</v>
      </c>
      <c r="F150" s="66"/>
      <c r="G150" s="66"/>
      <c r="H150" s="66" t="s">
        <v>30</v>
      </c>
      <c r="I150" s="71">
        <f>'[1]1113'!AW57</f>
        <v>5</v>
      </c>
      <c r="J150" s="71">
        <f>'[1]1113'!AX57</f>
        <v>75</v>
      </c>
      <c r="K150" s="71">
        <f t="shared" si="20"/>
        <v>37.5</v>
      </c>
      <c r="L150" s="71">
        <f t="shared" si="21"/>
        <v>37.5</v>
      </c>
      <c r="M150" s="66"/>
      <c r="N150" s="66"/>
      <c r="O150" s="79"/>
    </row>
    <row r="151" spans="1:15" s="80" customFormat="1" ht="15.75" x14ac:dyDescent="0.25">
      <c r="A151" s="66">
        <v>55</v>
      </c>
      <c r="B151" s="87"/>
      <c r="C151" s="68" t="str">
        <f>'[1]1113'!B58</f>
        <v>Кастрюлі</v>
      </c>
      <c r="D151" s="66"/>
      <c r="E151" s="74">
        <f>'[1]1113'!D58</f>
        <v>1136116</v>
      </c>
      <c r="F151" s="66"/>
      <c r="G151" s="66"/>
      <c r="H151" s="66" t="s">
        <v>30</v>
      </c>
      <c r="I151" s="71">
        <f>'[1]1113'!AW58</f>
        <v>13</v>
      </c>
      <c r="J151" s="71">
        <f>'[1]1113'!AX58</f>
        <v>117</v>
      </c>
      <c r="K151" s="71">
        <f t="shared" si="20"/>
        <v>58.5</v>
      </c>
      <c r="L151" s="71">
        <f t="shared" si="21"/>
        <v>58.5</v>
      </c>
      <c r="M151" s="66"/>
      <c r="N151" s="66"/>
      <c r="O151" s="79"/>
    </row>
    <row r="152" spans="1:15" s="80" customFormat="1" ht="15.75" x14ac:dyDescent="0.25">
      <c r="A152" s="66">
        <v>56</v>
      </c>
      <c r="B152" s="87"/>
      <c r="C152" s="68" t="str">
        <f>'[1]1113'!B59</f>
        <v>Портьєри коричневі</v>
      </c>
      <c r="D152" s="66"/>
      <c r="E152" s="74">
        <f>'[1]1113'!D59</f>
        <v>1136119</v>
      </c>
      <c r="F152" s="66"/>
      <c r="G152" s="66"/>
      <c r="H152" s="66" t="s">
        <v>30</v>
      </c>
      <c r="I152" s="71">
        <f>'[1]1113'!AW59</f>
        <v>20</v>
      </c>
      <c r="J152" s="71">
        <f>'[1]1113'!AX59</f>
        <v>220</v>
      </c>
      <c r="K152" s="71">
        <f t="shared" si="20"/>
        <v>110</v>
      </c>
      <c r="L152" s="71">
        <f t="shared" si="21"/>
        <v>110</v>
      </c>
      <c r="M152" s="66"/>
      <c r="N152" s="66"/>
      <c r="O152" s="79"/>
    </row>
    <row r="153" spans="1:15" s="80" customFormat="1" ht="15.75" x14ac:dyDescent="0.25">
      <c r="A153" s="66">
        <v>57</v>
      </c>
      <c r="B153" s="87"/>
      <c r="C153" s="68" t="str">
        <f>'[1]1113'!B60</f>
        <v>Парти</v>
      </c>
      <c r="D153" s="66"/>
      <c r="E153" s="74">
        <f>'[1]1113'!D60</f>
        <v>1136120</v>
      </c>
      <c r="F153" s="66"/>
      <c r="G153" s="66"/>
      <c r="H153" s="66" t="s">
        <v>30</v>
      </c>
      <c r="I153" s="71">
        <f>'[1]1113'!AW60</f>
        <v>62</v>
      </c>
      <c r="J153" s="71">
        <f>'[1]1113'!AX60</f>
        <v>1736</v>
      </c>
      <c r="K153" s="71">
        <f t="shared" si="20"/>
        <v>868</v>
      </c>
      <c r="L153" s="71">
        <f t="shared" si="21"/>
        <v>868</v>
      </c>
      <c r="M153" s="66"/>
      <c r="N153" s="66"/>
      <c r="O153" s="79"/>
    </row>
    <row r="154" spans="1:15" s="80" customFormat="1" ht="15.75" x14ac:dyDescent="0.25">
      <c r="A154" s="66">
        <v>58</v>
      </c>
      <c r="B154" s="87"/>
      <c r="C154" s="68" t="str">
        <f>'[1]1113'!B61</f>
        <v>Лавки дубові</v>
      </c>
      <c r="D154" s="66"/>
      <c r="E154" s="74">
        <f>'[1]1113'!D61</f>
        <v>1136121</v>
      </c>
      <c r="F154" s="66"/>
      <c r="G154" s="66"/>
      <c r="H154" s="66" t="s">
        <v>30</v>
      </c>
      <c r="I154" s="71">
        <f>'[1]1113'!AW61</f>
        <v>6</v>
      </c>
      <c r="J154" s="71">
        <f>'[1]1113'!AX61</f>
        <v>540</v>
      </c>
      <c r="K154" s="71">
        <f t="shared" si="20"/>
        <v>270</v>
      </c>
      <c r="L154" s="71">
        <f t="shared" si="21"/>
        <v>270</v>
      </c>
      <c r="M154" s="66"/>
      <c r="N154" s="66"/>
      <c r="O154" s="79"/>
    </row>
    <row r="155" spans="1:15" s="80" customFormat="1" ht="15.75" x14ac:dyDescent="0.25">
      <c r="A155" s="66">
        <v>59</v>
      </c>
      <c r="B155" s="87"/>
      <c r="C155" s="68" t="str">
        <f>'[1]1113'!B62</f>
        <v>Скульптура Шевченка</v>
      </c>
      <c r="D155" s="66"/>
      <c r="E155" s="74">
        <f>'[1]1113'!D62</f>
        <v>1136128</v>
      </c>
      <c r="F155" s="66"/>
      <c r="G155" s="66"/>
      <c r="H155" s="66" t="s">
        <v>30</v>
      </c>
      <c r="I155" s="71">
        <f>'[1]1113'!AW62</f>
        <v>1</v>
      </c>
      <c r="J155" s="71">
        <f>'[1]1113'!AX62</f>
        <v>87</v>
      </c>
      <c r="K155" s="71">
        <f t="shared" si="20"/>
        <v>43.5</v>
      </c>
      <c r="L155" s="71">
        <f t="shared" si="21"/>
        <v>43.5</v>
      </c>
      <c r="M155" s="66"/>
      <c r="N155" s="66"/>
      <c r="O155" s="79"/>
    </row>
    <row r="156" spans="1:15" s="80" customFormat="1" ht="15.75" x14ac:dyDescent="0.25">
      <c r="A156" s="66">
        <v>60</v>
      </c>
      <c r="B156" s="87"/>
      <c r="C156" s="68" t="str">
        <f>'[1]1113'!B63</f>
        <v>Мішки спальні</v>
      </c>
      <c r="D156" s="66"/>
      <c r="E156" s="74">
        <f>'[1]1113'!D63</f>
        <v>1136129</v>
      </c>
      <c r="F156" s="66"/>
      <c r="G156" s="66"/>
      <c r="H156" s="66" t="s">
        <v>30</v>
      </c>
      <c r="I156" s="71">
        <f>'[1]1113'!AW63</f>
        <v>5</v>
      </c>
      <c r="J156" s="71">
        <f>'[1]1113'!AX63</f>
        <v>150</v>
      </c>
      <c r="K156" s="71">
        <f t="shared" si="20"/>
        <v>75</v>
      </c>
      <c r="L156" s="71">
        <f t="shared" si="21"/>
        <v>75</v>
      </c>
      <c r="M156" s="66"/>
      <c r="N156" s="66"/>
      <c r="O156" s="79"/>
    </row>
    <row r="157" spans="1:15" s="80" customFormat="1" ht="15.75" x14ac:dyDescent="0.25">
      <c r="A157" s="66">
        <v>61</v>
      </c>
      <c r="B157" s="87"/>
      <c r="C157" s="68" t="str">
        <f>'[1]1113'!B64</f>
        <v>Палатки</v>
      </c>
      <c r="D157" s="66"/>
      <c r="E157" s="74">
        <f>'[1]1113'!D64</f>
        <v>1136130</v>
      </c>
      <c r="F157" s="66"/>
      <c r="G157" s="66"/>
      <c r="H157" s="66" t="s">
        <v>30</v>
      </c>
      <c r="I157" s="71">
        <f>'[1]1113'!AW64</f>
        <v>3</v>
      </c>
      <c r="J157" s="71">
        <f>'[1]1113'!AX64</f>
        <v>51</v>
      </c>
      <c r="K157" s="71">
        <f t="shared" si="20"/>
        <v>25.5</v>
      </c>
      <c r="L157" s="71">
        <f t="shared" si="21"/>
        <v>25.5</v>
      </c>
      <c r="M157" s="66"/>
      <c r="N157" s="66"/>
      <c r="O157" s="79"/>
    </row>
    <row r="158" spans="1:15" s="80" customFormat="1" ht="15.75" x14ac:dyDescent="0.25">
      <c r="A158" s="66">
        <v>62</v>
      </c>
      <c r="B158" s="87"/>
      <c r="C158" s="68" t="str">
        <f>'[1]1113'!B65</f>
        <v>Ел.радіатор</v>
      </c>
      <c r="D158" s="66"/>
      <c r="E158" s="74">
        <f>'[1]1113'!D65</f>
        <v>1136134</v>
      </c>
      <c r="F158" s="66"/>
      <c r="G158" s="66"/>
      <c r="H158" s="66" t="s">
        <v>30</v>
      </c>
      <c r="I158" s="71">
        <f>'[1]1113'!AW65</f>
        <v>1</v>
      </c>
      <c r="J158" s="71">
        <f>'[1]1113'!AX65</f>
        <v>40</v>
      </c>
      <c r="K158" s="71">
        <f t="shared" si="20"/>
        <v>20</v>
      </c>
      <c r="L158" s="71">
        <f t="shared" si="21"/>
        <v>20</v>
      </c>
      <c r="M158" s="66"/>
      <c r="N158" s="66"/>
      <c r="O158" s="79"/>
    </row>
    <row r="159" spans="1:15" s="80" customFormat="1" ht="15.75" x14ac:dyDescent="0.25">
      <c r="A159" s="66">
        <v>63</v>
      </c>
      <c r="B159" s="87"/>
      <c r="C159" s="68" t="str">
        <f>'[1]1113'!B66</f>
        <v>Антресоль</v>
      </c>
      <c r="D159" s="66"/>
      <c r="E159" s="74">
        <f>'[1]1113'!D66</f>
        <v>1136135</v>
      </c>
      <c r="F159" s="66"/>
      <c r="G159" s="66"/>
      <c r="H159" s="66" t="s">
        <v>30</v>
      </c>
      <c r="I159" s="71">
        <f>'[1]1113'!AW66</f>
        <v>3</v>
      </c>
      <c r="J159" s="71">
        <f>'[1]1113'!AX66</f>
        <v>96</v>
      </c>
      <c r="K159" s="71">
        <f t="shared" si="20"/>
        <v>48</v>
      </c>
      <c r="L159" s="71">
        <f t="shared" si="21"/>
        <v>48</v>
      </c>
      <c r="M159" s="66"/>
      <c r="N159" s="66"/>
      <c r="O159" s="79"/>
    </row>
    <row r="160" spans="1:15" s="80" customFormat="1" ht="15.75" x14ac:dyDescent="0.25">
      <c r="A160" s="66">
        <v>64</v>
      </c>
      <c r="B160" s="87"/>
      <c r="C160" s="68" t="str">
        <f>'[1]1113'!B67</f>
        <v>Стіл приставний</v>
      </c>
      <c r="D160" s="66"/>
      <c r="E160" s="74">
        <f>'[1]1113'!D67</f>
        <v>1136136</v>
      </c>
      <c r="F160" s="66"/>
      <c r="G160" s="66"/>
      <c r="H160" s="66" t="s">
        <v>30</v>
      </c>
      <c r="I160" s="71">
        <f>'[1]1113'!AW67</f>
        <v>1</v>
      </c>
      <c r="J160" s="71">
        <f>'[1]1113'!AX67</f>
        <v>45</v>
      </c>
      <c r="K160" s="71">
        <f t="shared" si="20"/>
        <v>22.5</v>
      </c>
      <c r="L160" s="71">
        <f t="shared" si="21"/>
        <v>22.5</v>
      </c>
      <c r="M160" s="66"/>
      <c r="N160" s="66"/>
      <c r="O160" s="79"/>
    </row>
    <row r="161" spans="1:15" s="80" customFormat="1" ht="15.75" x14ac:dyDescent="0.25">
      <c r="A161" s="66">
        <v>65</v>
      </c>
      <c r="B161" s="87"/>
      <c r="C161" s="68" t="str">
        <f>'[1]1113'!B68</f>
        <v>Крісла театральні</v>
      </c>
      <c r="D161" s="66"/>
      <c r="E161" s="74">
        <f>'[1]1113'!D68</f>
        <v>1136138</v>
      </c>
      <c r="F161" s="66"/>
      <c r="G161" s="66"/>
      <c r="H161" s="66" t="s">
        <v>30</v>
      </c>
      <c r="I161" s="71">
        <f>'[1]1113'!AW68</f>
        <v>60</v>
      </c>
      <c r="J161" s="71">
        <f>'[1]1113'!AX68</f>
        <v>4260</v>
      </c>
      <c r="K161" s="71">
        <f t="shared" si="20"/>
        <v>2130</v>
      </c>
      <c r="L161" s="71">
        <f t="shared" si="21"/>
        <v>2130</v>
      </c>
      <c r="M161" s="66"/>
      <c r="N161" s="66"/>
      <c r="O161" s="79"/>
    </row>
    <row r="162" spans="1:15" s="80" customFormat="1" ht="15.75" x14ac:dyDescent="0.25">
      <c r="A162" s="66">
        <v>66</v>
      </c>
      <c r="B162" s="87"/>
      <c r="C162" s="68" t="str">
        <f>'[1]1113'!B69</f>
        <v>Столи хімічні</v>
      </c>
      <c r="D162" s="66"/>
      <c r="E162" s="74">
        <f>'[1]1113'!D69</f>
        <v>1136144</v>
      </c>
      <c r="F162" s="66"/>
      <c r="G162" s="66"/>
      <c r="H162" s="66" t="s">
        <v>30</v>
      </c>
      <c r="I162" s="71">
        <f>'[1]1113'!AW69</f>
        <v>13</v>
      </c>
      <c r="J162" s="71">
        <f>'[1]1113'!AX69</f>
        <v>533</v>
      </c>
      <c r="K162" s="71">
        <f t="shared" ref="K162:K225" si="22">J162/2</f>
        <v>266.5</v>
      </c>
      <c r="L162" s="71">
        <f t="shared" ref="L162:L225" si="23">J162-K162</f>
        <v>266.5</v>
      </c>
      <c r="M162" s="66"/>
      <c r="N162" s="66"/>
      <c r="O162" s="79"/>
    </row>
    <row r="163" spans="1:15" s="80" customFormat="1" ht="15.75" x14ac:dyDescent="0.25">
      <c r="A163" s="66">
        <v>67</v>
      </c>
      <c r="B163" s="87"/>
      <c r="C163" s="68" t="str">
        <f>'[1]1113'!B70</f>
        <v>Столи демонстраційні  1/2</v>
      </c>
      <c r="D163" s="66"/>
      <c r="E163" s="74">
        <f>'[1]1113'!D70</f>
        <v>1136145</v>
      </c>
      <c r="F163" s="66"/>
      <c r="G163" s="66"/>
      <c r="H163" s="66" t="s">
        <v>30</v>
      </c>
      <c r="I163" s="71">
        <f>'[1]1113'!AW70</f>
        <v>1</v>
      </c>
      <c r="J163" s="71">
        <f>'[1]1113'!AX70</f>
        <v>20</v>
      </c>
      <c r="K163" s="71">
        <f t="shared" si="22"/>
        <v>10</v>
      </c>
      <c r="L163" s="71">
        <f t="shared" si="23"/>
        <v>10</v>
      </c>
      <c r="M163" s="66"/>
      <c r="N163" s="66"/>
      <c r="O163" s="79"/>
    </row>
    <row r="164" spans="1:15" s="80" customFormat="1" ht="15.75" x14ac:dyDescent="0.25">
      <c r="A164" s="66">
        <v>68</v>
      </c>
      <c r="B164" s="87"/>
      <c r="C164" s="68" t="str">
        <f>'[1]1113'!B71</f>
        <v>Барометр</v>
      </c>
      <c r="D164" s="66"/>
      <c r="E164" s="74">
        <f>'[1]1113'!D71</f>
        <v>1136148</v>
      </c>
      <c r="F164" s="66"/>
      <c r="G164" s="66"/>
      <c r="H164" s="66" t="s">
        <v>30</v>
      </c>
      <c r="I164" s="71">
        <f>'[1]1113'!AW71</f>
        <v>1</v>
      </c>
      <c r="J164" s="71">
        <f>'[1]1113'!AX71</f>
        <v>7</v>
      </c>
      <c r="K164" s="71">
        <f t="shared" si="22"/>
        <v>3.5</v>
      </c>
      <c r="L164" s="71">
        <f t="shared" si="23"/>
        <v>3.5</v>
      </c>
      <c r="M164" s="66"/>
      <c r="N164" s="66"/>
      <c r="O164" s="79"/>
    </row>
    <row r="165" spans="1:15" s="80" customFormat="1" ht="15.75" x14ac:dyDescent="0.25">
      <c r="A165" s="66">
        <v>69</v>
      </c>
      <c r="B165" s="87"/>
      <c r="C165" s="68" t="str">
        <f>'[1]1113'!B72</f>
        <v>Ел.дрель</v>
      </c>
      <c r="D165" s="66"/>
      <c r="E165" s="74">
        <f>'[1]1113'!D72</f>
        <v>1136153</v>
      </c>
      <c r="F165" s="66"/>
      <c r="G165" s="66"/>
      <c r="H165" s="66" t="s">
        <v>30</v>
      </c>
      <c r="I165" s="71">
        <f>'[1]1113'!AW72</f>
        <v>1</v>
      </c>
      <c r="J165" s="71">
        <f>'[1]1113'!AX72</f>
        <v>51</v>
      </c>
      <c r="K165" s="71">
        <f t="shared" si="22"/>
        <v>25.5</v>
      </c>
      <c r="L165" s="71">
        <f t="shared" si="23"/>
        <v>25.5</v>
      </c>
      <c r="M165" s="66"/>
      <c r="N165" s="66"/>
      <c r="O165" s="79"/>
    </row>
    <row r="166" spans="1:15" s="80" customFormat="1" ht="15.75" x14ac:dyDescent="0.25">
      <c r="A166" s="66">
        <v>70</v>
      </c>
      <c r="B166" s="87"/>
      <c r="C166" s="68" t="str">
        <f>'[1]1113'!B73</f>
        <v>Вогнегасник</v>
      </c>
      <c r="D166" s="66"/>
      <c r="E166" s="74">
        <f>'[1]1113'!D73</f>
        <v>1136165</v>
      </c>
      <c r="F166" s="66"/>
      <c r="G166" s="66"/>
      <c r="H166" s="66" t="s">
        <v>30</v>
      </c>
      <c r="I166" s="71">
        <f>'[1]1113'!AW73</f>
        <v>1</v>
      </c>
      <c r="J166" s="71">
        <f>'[1]1113'!AX73</f>
        <v>67</v>
      </c>
      <c r="K166" s="71">
        <f t="shared" si="22"/>
        <v>33.5</v>
      </c>
      <c r="L166" s="71">
        <f t="shared" si="23"/>
        <v>33.5</v>
      </c>
      <c r="M166" s="66"/>
      <c r="N166" s="66"/>
      <c r="O166" s="79"/>
    </row>
    <row r="167" spans="1:15" s="80" customFormat="1" ht="15.75" x14ac:dyDescent="0.25">
      <c r="A167" s="66">
        <v>71</v>
      </c>
      <c r="B167" s="87"/>
      <c r="C167" s="68" t="str">
        <f>'[1]1113'!B74</f>
        <v>Стелажі</v>
      </c>
      <c r="D167" s="66"/>
      <c r="E167" s="74">
        <f>'[1]1113'!D74</f>
        <v>1136166</v>
      </c>
      <c r="F167" s="66"/>
      <c r="G167" s="66"/>
      <c r="H167" s="66" t="s">
        <v>30</v>
      </c>
      <c r="I167" s="71">
        <f>'[1]1113'!AW74</f>
        <v>19</v>
      </c>
      <c r="J167" s="71">
        <f>'[1]1113'!AX74</f>
        <v>779</v>
      </c>
      <c r="K167" s="71">
        <f t="shared" si="22"/>
        <v>389.5</v>
      </c>
      <c r="L167" s="71">
        <f t="shared" si="23"/>
        <v>389.5</v>
      </c>
      <c r="M167" s="66"/>
      <c r="N167" s="66"/>
      <c r="O167" s="79"/>
    </row>
    <row r="168" spans="1:15" s="80" customFormat="1" ht="15.75" x14ac:dyDescent="0.25">
      <c r="A168" s="66">
        <v>72</v>
      </c>
      <c r="B168" s="87"/>
      <c r="C168" s="68" t="str">
        <f>'[1]1113'!B75</f>
        <v>Насос Комовського</v>
      </c>
      <c r="D168" s="66"/>
      <c r="E168" s="74">
        <f>'[1]1113'!D75</f>
        <v>1136167</v>
      </c>
      <c r="F168" s="66"/>
      <c r="G168" s="66"/>
      <c r="H168" s="66" t="s">
        <v>30</v>
      </c>
      <c r="I168" s="71">
        <f>'[1]1113'!AW75</f>
        <v>1</v>
      </c>
      <c r="J168" s="71">
        <f>'[1]1113'!AX75</f>
        <v>8</v>
      </c>
      <c r="K168" s="71">
        <f t="shared" si="22"/>
        <v>4</v>
      </c>
      <c r="L168" s="71">
        <f t="shared" si="23"/>
        <v>4</v>
      </c>
      <c r="M168" s="66"/>
      <c r="N168" s="66"/>
      <c r="O168" s="79"/>
    </row>
    <row r="169" spans="1:15" s="80" customFormat="1" ht="15.75" x14ac:dyDescent="0.25">
      <c r="A169" s="66">
        <v>73</v>
      </c>
      <c r="B169" s="87"/>
      <c r="C169" s="68" t="str">
        <f>'[1]1113'!B76</f>
        <v>Мікрокалькулятор</v>
      </c>
      <c r="D169" s="66"/>
      <c r="E169" s="74">
        <f>'[1]1113'!D76</f>
        <v>1136168</v>
      </c>
      <c r="F169" s="66"/>
      <c r="G169" s="66"/>
      <c r="H169" s="66" t="s">
        <v>30</v>
      </c>
      <c r="I169" s="71">
        <f>'[1]1113'!AW76</f>
        <v>15</v>
      </c>
      <c r="J169" s="71">
        <f>'[1]1113'!AX76</f>
        <v>150</v>
      </c>
      <c r="K169" s="71">
        <f t="shared" si="22"/>
        <v>75</v>
      </c>
      <c r="L169" s="71">
        <f t="shared" si="23"/>
        <v>75</v>
      </c>
      <c r="M169" s="66"/>
      <c r="N169" s="66"/>
      <c r="O169" s="79"/>
    </row>
    <row r="170" spans="1:15" s="80" customFormat="1" ht="15.75" x14ac:dyDescent="0.25">
      <c r="A170" s="66">
        <v>74</v>
      </c>
      <c r="B170" s="87"/>
      <c r="C170" s="68" t="str">
        <f>'[1]1113'!B77</f>
        <v>Доріжки коврові</v>
      </c>
      <c r="D170" s="66"/>
      <c r="E170" s="74">
        <f>'[1]1113'!D77</f>
        <v>1136169</v>
      </c>
      <c r="F170" s="66"/>
      <c r="G170" s="66"/>
      <c r="H170" s="66" t="s">
        <v>30</v>
      </c>
      <c r="I170" s="71">
        <f>'[1]1113'!AW77</f>
        <v>21</v>
      </c>
      <c r="J170" s="71">
        <f>'[1]1113'!AX77</f>
        <v>420</v>
      </c>
      <c r="K170" s="71">
        <f t="shared" si="22"/>
        <v>210</v>
      </c>
      <c r="L170" s="71">
        <f t="shared" si="23"/>
        <v>210</v>
      </c>
      <c r="M170" s="66"/>
      <c r="N170" s="66"/>
      <c r="O170" s="79"/>
    </row>
    <row r="171" spans="1:15" s="80" customFormat="1" ht="15.75" x14ac:dyDescent="0.25">
      <c r="A171" s="66">
        <v>75</v>
      </c>
      <c r="B171" s="87"/>
      <c r="C171" s="68" t="str">
        <f>'[1]1113'!B78</f>
        <v>Цвітошники</v>
      </c>
      <c r="D171" s="66"/>
      <c r="E171" s="74">
        <f>'[1]1113'!D78</f>
        <v>1136171</v>
      </c>
      <c r="F171" s="66"/>
      <c r="G171" s="66"/>
      <c r="H171" s="66" t="s">
        <v>30</v>
      </c>
      <c r="I171" s="71">
        <f>'[1]1113'!AW78</f>
        <v>20</v>
      </c>
      <c r="J171" s="71">
        <f>'[1]1113'!AX78</f>
        <v>40</v>
      </c>
      <c r="K171" s="71">
        <f t="shared" si="22"/>
        <v>20</v>
      </c>
      <c r="L171" s="71">
        <f t="shared" si="23"/>
        <v>20</v>
      </c>
      <c r="M171" s="66"/>
      <c r="N171" s="66"/>
      <c r="O171" s="79"/>
    </row>
    <row r="172" spans="1:15" s="80" customFormat="1" ht="15.75" x14ac:dyDescent="0.25">
      <c r="A172" s="66">
        <v>76</v>
      </c>
      <c r="B172" s="87"/>
      <c r="C172" s="68" t="str">
        <f>'[1]1113'!B79</f>
        <v>Огорожа залізна</v>
      </c>
      <c r="D172" s="66"/>
      <c r="E172" s="74">
        <f>'[1]1113'!D79</f>
        <v>1136173</v>
      </c>
      <c r="F172" s="66"/>
      <c r="G172" s="66"/>
      <c r="H172" s="66" t="s">
        <v>30</v>
      </c>
      <c r="I172" s="71">
        <f>'[1]1113'!AW79</f>
        <v>42</v>
      </c>
      <c r="J172" s="71">
        <f>'[1]1113'!AX79</f>
        <v>630</v>
      </c>
      <c r="K172" s="71">
        <f t="shared" si="22"/>
        <v>315</v>
      </c>
      <c r="L172" s="71">
        <f t="shared" si="23"/>
        <v>315</v>
      </c>
      <c r="M172" s="66"/>
      <c r="N172" s="66"/>
      <c r="O172" s="79"/>
    </row>
    <row r="173" spans="1:15" s="80" customFormat="1" ht="15.75" x14ac:dyDescent="0.25">
      <c r="A173" s="66">
        <v>77</v>
      </c>
      <c r="B173" s="87"/>
      <c r="C173" s="68" t="str">
        <f>'[1]1113'!B80</f>
        <v xml:space="preserve">Годинник </v>
      </c>
      <c r="D173" s="66"/>
      <c r="E173" s="74">
        <f>'[1]1113'!D80</f>
        <v>1136174</v>
      </c>
      <c r="F173" s="66"/>
      <c r="G173" s="66"/>
      <c r="H173" s="66" t="s">
        <v>30</v>
      </c>
      <c r="I173" s="71">
        <f>'[1]1113'!AW80</f>
        <v>5</v>
      </c>
      <c r="J173" s="71">
        <f>'[1]1113'!AX80</f>
        <v>150</v>
      </c>
      <c r="K173" s="71">
        <f t="shared" si="22"/>
        <v>75</v>
      </c>
      <c r="L173" s="71">
        <f t="shared" si="23"/>
        <v>75</v>
      </c>
      <c r="M173" s="66"/>
      <c r="N173" s="66"/>
      <c r="O173" s="79"/>
    </row>
    <row r="174" spans="1:15" s="80" customFormat="1" ht="15.75" x14ac:dyDescent="0.25">
      <c r="A174" s="66">
        <v>78</v>
      </c>
      <c r="B174" s="87"/>
      <c r="C174" s="68" t="str">
        <f>'[1]1113'!B81</f>
        <v>Ел. Лічильник</v>
      </c>
      <c r="D174" s="66"/>
      <c r="E174" s="74">
        <f>'[1]1113'!D81</f>
        <v>1136176</v>
      </c>
      <c r="F174" s="66"/>
      <c r="G174" s="66"/>
      <c r="H174" s="66" t="s">
        <v>30</v>
      </c>
      <c r="I174" s="71">
        <f>'[1]1113'!AW81</f>
        <v>4</v>
      </c>
      <c r="J174" s="71">
        <f>'[1]1113'!AX81</f>
        <v>200</v>
      </c>
      <c r="K174" s="71">
        <f t="shared" si="22"/>
        <v>100</v>
      </c>
      <c r="L174" s="71">
        <f t="shared" si="23"/>
        <v>100</v>
      </c>
      <c r="M174" s="66"/>
      <c r="N174" s="66"/>
      <c r="O174" s="79"/>
    </row>
    <row r="175" spans="1:15" s="80" customFormat="1" ht="15.75" x14ac:dyDescent="0.25">
      <c r="A175" s="66">
        <v>79</v>
      </c>
      <c r="B175" s="87"/>
      <c r="C175" s="68" t="str">
        <f>'[1]1113'!B82</f>
        <v xml:space="preserve">Водонагрівач </v>
      </c>
      <c r="D175" s="66"/>
      <c r="E175" s="74">
        <f>'[1]1113'!D82</f>
        <v>1136180</v>
      </c>
      <c r="F175" s="66"/>
      <c r="G175" s="66"/>
      <c r="H175" s="66" t="s">
        <v>30</v>
      </c>
      <c r="I175" s="71">
        <f>'[1]1113'!AW82</f>
        <v>1</v>
      </c>
      <c r="J175" s="71">
        <f>'[1]1113'!AX82</f>
        <v>550</v>
      </c>
      <c r="K175" s="71">
        <f t="shared" si="22"/>
        <v>275</v>
      </c>
      <c r="L175" s="71">
        <f t="shared" si="23"/>
        <v>275</v>
      </c>
      <c r="M175" s="66"/>
      <c r="N175" s="66"/>
      <c r="O175" s="79"/>
    </row>
    <row r="176" spans="1:15" s="80" customFormat="1" ht="15.75" x14ac:dyDescent="0.25">
      <c r="A176" s="66">
        <v>80</v>
      </c>
      <c r="B176" s="87"/>
      <c r="C176" s="68" t="str">
        <f>'[1]1113'!B83</f>
        <v>Відра пластмасові</v>
      </c>
      <c r="D176" s="66"/>
      <c r="E176" s="74">
        <f>'[1]1113'!D83</f>
        <v>1136182</v>
      </c>
      <c r="F176" s="66"/>
      <c r="G176" s="66"/>
      <c r="H176" s="66" t="s">
        <v>30</v>
      </c>
      <c r="I176" s="71">
        <f>'[1]1113'!AW83</f>
        <v>5</v>
      </c>
      <c r="J176" s="71">
        <f>'[1]1113'!AX83</f>
        <v>25</v>
      </c>
      <c r="K176" s="71">
        <f t="shared" si="22"/>
        <v>12.5</v>
      </c>
      <c r="L176" s="71">
        <f t="shared" si="23"/>
        <v>12.5</v>
      </c>
      <c r="M176" s="66"/>
      <c r="N176" s="66"/>
      <c r="O176" s="79"/>
    </row>
    <row r="177" spans="1:15" s="80" customFormat="1" ht="15.75" x14ac:dyDescent="0.25">
      <c r="A177" s="66">
        <v>81</v>
      </c>
      <c r="B177" s="87"/>
      <c r="C177" s="68" t="str">
        <f>'[1]1113'!B84</f>
        <v>Вивіска школи</v>
      </c>
      <c r="D177" s="66"/>
      <c r="E177" s="74">
        <f>'[1]1113'!D84</f>
        <v>1136183</v>
      </c>
      <c r="F177" s="66"/>
      <c r="G177" s="66"/>
      <c r="H177" s="66" t="s">
        <v>30</v>
      </c>
      <c r="I177" s="71">
        <f>'[1]1113'!AW84</f>
        <v>1</v>
      </c>
      <c r="J177" s="71">
        <f>'[1]1113'!AX84</f>
        <v>172</v>
      </c>
      <c r="K177" s="71">
        <f t="shared" si="22"/>
        <v>86</v>
      </c>
      <c r="L177" s="71">
        <f t="shared" si="23"/>
        <v>86</v>
      </c>
      <c r="M177" s="66"/>
      <c r="N177" s="66"/>
      <c r="O177" s="79"/>
    </row>
    <row r="178" spans="1:15" s="80" customFormat="1" ht="15.75" x14ac:dyDescent="0.25">
      <c r="A178" s="66">
        <v>82</v>
      </c>
      <c r="B178" s="87"/>
      <c r="C178" s="68" t="str">
        <f>'[1]1113'!B85</f>
        <v>Стільці</v>
      </c>
      <c r="D178" s="66"/>
      <c r="E178" s="74">
        <f>'[1]1113'!D85</f>
        <v>1136186</v>
      </c>
      <c r="F178" s="66"/>
      <c r="G178" s="66"/>
      <c r="H178" s="66" t="s">
        <v>30</v>
      </c>
      <c r="I178" s="71">
        <f>'[1]1113'!AW85</f>
        <v>12</v>
      </c>
      <c r="J178" s="71">
        <f>'[1]1113'!AX85</f>
        <v>780</v>
      </c>
      <c r="K178" s="71">
        <f t="shared" si="22"/>
        <v>390</v>
      </c>
      <c r="L178" s="71">
        <f t="shared" si="23"/>
        <v>390</v>
      </c>
      <c r="M178" s="66"/>
      <c r="N178" s="66"/>
      <c r="O178" s="79"/>
    </row>
    <row r="179" spans="1:15" s="80" customFormat="1" ht="15.75" x14ac:dyDescent="0.25">
      <c r="A179" s="66">
        <v>83</v>
      </c>
      <c r="B179" s="87"/>
      <c r="C179" s="68" t="str">
        <f>'[1]1113'!B86</f>
        <v>Факс-модем</v>
      </c>
      <c r="D179" s="66"/>
      <c r="E179" s="74">
        <f>'[1]1113'!D86</f>
        <v>1136188</v>
      </c>
      <c r="F179" s="66"/>
      <c r="G179" s="66"/>
      <c r="H179" s="66" t="s">
        <v>30</v>
      </c>
      <c r="I179" s="71">
        <f>'[1]1113'!AW86</f>
        <v>1</v>
      </c>
      <c r="J179" s="71">
        <f>'[1]1113'!AX86</f>
        <v>177</v>
      </c>
      <c r="K179" s="71">
        <f t="shared" si="22"/>
        <v>88.5</v>
      </c>
      <c r="L179" s="71">
        <f t="shared" si="23"/>
        <v>88.5</v>
      </c>
      <c r="M179" s="66"/>
      <c r="N179" s="66"/>
      <c r="O179" s="79"/>
    </row>
    <row r="180" spans="1:15" s="80" customFormat="1" ht="15.75" x14ac:dyDescent="0.25">
      <c r="A180" s="66">
        <v>84</v>
      </c>
      <c r="B180" s="87"/>
      <c r="C180" s="68" t="str">
        <f>'[1]1113'!B87</f>
        <v>Прінтер САМСУНГ сканер</v>
      </c>
      <c r="D180" s="66"/>
      <c r="E180" s="74">
        <f>'[1]1113'!D87</f>
        <v>1136189</v>
      </c>
      <c r="F180" s="66"/>
      <c r="G180" s="66"/>
      <c r="H180" s="66" t="s">
        <v>30</v>
      </c>
      <c r="I180" s="71">
        <f>'[1]1113'!AW87</f>
        <v>1</v>
      </c>
      <c r="J180" s="71">
        <f>'[1]1113'!AX87</f>
        <v>696</v>
      </c>
      <c r="K180" s="71">
        <f t="shared" si="22"/>
        <v>348</v>
      </c>
      <c r="L180" s="71">
        <f t="shared" si="23"/>
        <v>348</v>
      </c>
      <c r="M180" s="66"/>
      <c r="N180" s="66"/>
      <c r="O180" s="79"/>
    </row>
    <row r="181" spans="1:15" s="80" customFormat="1" ht="15.75" x14ac:dyDescent="0.25">
      <c r="A181" s="66">
        <v>85</v>
      </c>
      <c r="B181" s="87"/>
      <c r="C181" s="68" t="str">
        <f>'[1]1113'!B88</f>
        <v>Устройство безпереб живл. ВПС</v>
      </c>
      <c r="D181" s="66"/>
      <c r="E181" s="74">
        <f>'[1]1113'!D88</f>
        <v>1136190</v>
      </c>
      <c r="F181" s="66"/>
      <c r="G181" s="66"/>
      <c r="H181" s="66" t="s">
        <v>30</v>
      </c>
      <c r="I181" s="71">
        <f>'[1]1113'!AW88</f>
        <v>1</v>
      </c>
      <c r="J181" s="71">
        <f>'[1]1113'!AX88</f>
        <v>237</v>
      </c>
      <c r="K181" s="71">
        <f t="shared" si="22"/>
        <v>118.5</v>
      </c>
      <c r="L181" s="71">
        <f t="shared" si="23"/>
        <v>118.5</v>
      </c>
      <c r="M181" s="66"/>
      <c r="N181" s="66"/>
      <c r="O181" s="79"/>
    </row>
    <row r="182" spans="1:15" s="80" customFormat="1" ht="15.75" x14ac:dyDescent="0.25">
      <c r="A182" s="66">
        <v>86</v>
      </c>
      <c r="B182" s="87"/>
      <c r="C182" s="68" t="str">
        <f>'[1]1113'!B89</f>
        <v>ФЛАШ ОСІВЕС СВЛВ</v>
      </c>
      <c r="D182" s="66"/>
      <c r="E182" s="74">
        <f>'[1]1113'!D89</f>
        <v>1136191</v>
      </c>
      <c r="F182" s="66"/>
      <c r="G182" s="66"/>
      <c r="H182" s="66" t="s">
        <v>30</v>
      </c>
      <c r="I182" s="71">
        <f>'[1]1113'!AW89</f>
        <v>1</v>
      </c>
      <c r="J182" s="71">
        <f>'[1]1113'!AX89</f>
        <v>66</v>
      </c>
      <c r="K182" s="71">
        <f t="shared" si="22"/>
        <v>33</v>
      </c>
      <c r="L182" s="71">
        <f t="shared" si="23"/>
        <v>33</v>
      </c>
      <c r="M182" s="66"/>
      <c r="N182" s="66"/>
      <c r="O182" s="79"/>
    </row>
    <row r="183" spans="1:15" s="80" customFormat="1" ht="15.75" x14ac:dyDescent="0.25">
      <c r="A183" s="66">
        <v>87</v>
      </c>
      <c r="B183" s="87"/>
      <c r="C183" s="68" t="str">
        <f>'[1]1113'!B90</f>
        <v>Стіл комп’ютерний</v>
      </c>
      <c r="D183" s="66"/>
      <c r="E183" s="74">
        <f>'[1]1113'!D90</f>
        <v>1136192</v>
      </c>
      <c r="F183" s="66"/>
      <c r="G183" s="66"/>
      <c r="H183" s="66" t="s">
        <v>30</v>
      </c>
      <c r="I183" s="71">
        <f>'[1]1113'!AW90</f>
        <v>1</v>
      </c>
      <c r="J183" s="71">
        <f>'[1]1113'!AX90</f>
        <v>305</v>
      </c>
      <c r="K183" s="71">
        <f t="shared" si="22"/>
        <v>152.5</v>
      </c>
      <c r="L183" s="71">
        <f t="shared" si="23"/>
        <v>152.5</v>
      </c>
      <c r="M183" s="66"/>
      <c r="N183" s="66"/>
      <c r="O183" s="79"/>
    </row>
    <row r="184" spans="1:15" s="80" customFormat="1" ht="15.75" x14ac:dyDescent="0.25">
      <c r="A184" s="66">
        <v>88</v>
      </c>
      <c r="B184" s="87"/>
      <c r="C184" s="68" t="str">
        <f>'[1]1113'!B91</f>
        <v>Крісло для вчителя</v>
      </c>
      <c r="D184" s="66"/>
      <c r="E184" s="74">
        <f>'[1]1113'!D91</f>
        <v>1136193</v>
      </c>
      <c r="F184" s="66"/>
      <c r="G184" s="66"/>
      <c r="H184" s="66" t="s">
        <v>30</v>
      </c>
      <c r="I184" s="71">
        <f>'[1]1113'!AW91</f>
        <v>1</v>
      </c>
      <c r="J184" s="71">
        <f>'[1]1113'!AX91</f>
        <v>210</v>
      </c>
      <c r="K184" s="71">
        <f t="shared" si="22"/>
        <v>105</v>
      </c>
      <c r="L184" s="71">
        <f t="shared" si="23"/>
        <v>105</v>
      </c>
      <c r="M184" s="66"/>
      <c r="N184" s="66"/>
      <c r="O184" s="79"/>
    </row>
    <row r="185" spans="1:15" s="80" customFormat="1" ht="15.75" x14ac:dyDescent="0.25">
      <c r="A185" s="66">
        <v>89</v>
      </c>
      <c r="B185" s="87"/>
      <c r="C185" s="68" t="str">
        <f>'[1]1113'!B92</f>
        <v>Стіл комп’ютерний</v>
      </c>
      <c r="D185" s="66"/>
      <c r="E185" s="74">
        <f>'[1]1113'!D92</f>
        <v>1136194</v>
      </c>
      <c r="F185" s="66"/>
      <c r="G185" s="66"/>
      <c r="H185" s="66" t="s">
        <v>30</v>
      </c>
      <c r="I185" s="71">
        <f>'[1]1113'!AW92</f>
        <v>10</v>
      </c>
      <c r="J185" s="71">
        <f>'[1]1113'!AX92</f>
        <v>2700</v>
      </c>
      <c r="K185" s="71">
        <f t="shared" si="22"/>
        <v>1350</v>
      </c>
      <c r="L185" s="71">
        <f t="shared" si="23"/>
        <v>1350</v>
      </c>
      <c r="M185" s="66"/>
      <c r="N185" s="66"/>
      <c r="O185" s="79"/>
    </row>
    <row r="186" spans="1:15" s="80" customFormat="1" ht="15.75" x14ac:dyDescent="0.25">
      <c r="A186" s="66">
        <v>90</v>
      </c>
      <c r="B186" s="87"/>
      <c r="C186" s="68" t="str">
        <f>'[1]1113'!B93</f>
        <v>Стіл для вчителя</v>
      </c>
      <c r="D186" s="66"/>
      <c r="E186" s="74">
        <f>'[1]1113'!D93</f>
        <v>1136195</v>
      </c>
      <c r="F186" s="66"/>
      <c r="G186" s="66"/>
      <c r="H186" s="66" t="s">
        <v>30</v>
      </c>
      <c r="I186" s="71">
        <f>'[1]1113'!AW93</f>
        <v>10</v>
      </c>
      <c r="J186" s="71">
        <f>'[1]1113'!AX93</f>
        <v>900</v>
      </c>
      <c r="K186" s="71">
        <f t="shared" si="22"/>
        <v>450</v>
      </c>
      <c r="L186" s="71">
        <f t="shared" si="23"/>
        <v>450</v>
      </c>
      <c r="M186" s="66"/>
      <c r="N186" s="66"/>
      <c r="O186" s="79"/>
    </row>
    <row r="187" spans="1:15" s="80" customFormat="1" ht="15.75" x14ac:dyDescent="0.25">
      <c r="A187" s="66">
        <v>91</v>
      </c>
      <c r="B187" s="87"/>
      <c r="C187" s="68" t="str">
        <f>'[1]1113'!B94</f>
        <v>ВПС  РОВЕСОН</v>
      </c>
      <c r="D187" s="66"/>
      <c r="E187" s="74">
        <f>'[1]1113'!D94</f>
        <v>1136196</v>
      </c>
      <c r="F187" s="66"/>
      <c r="G187" s="66"/>
      <c r="H187" s="66" t="s">
        <v>30</v>
      </c>
      <c r="I187" s="71">
        <f>'[1]1113'!AW94</f>
        <v>1</v>
      </c>
      <c r="J187" s="71">
        <f>'[1]1113'!AX94</f>
        <v>320</v>
      </c>
      <c r="K187" s="71">
        <f t="shared" si="22"/>
        <v>160</v>
      </c>
      <c r="L187" s="71">
        <f t="shared" si="23"/>
        <v>160</v>
      </c>
      <c r="M187" s="66"/>
      <c r="N187" s="66"/>
      <c r="O187" s="79"/>
    </row>
    <row r="188" spans="1:15" s="80" customFormat="1" ht="15.75" x14ac:dyDescent="0.25">
      <c r="A188" s="66">
        <v>92</v>
      </c>
      <c r="B188" s="87"/>
      <c r="C188" s="68" t="str">
        <f>'[1]1113'!B95</f>
        <v>Вогнегасник</v>
      </c>
      <c r="D188" s="66"/>
      <c r="E188" s="74">
        <f>'[1]1113'!D95</f>
        <v>1136197</v>
      </c>
      <c r="F188" s="66"/>
      <c r="G188" s="66"/>
      <c r="H188" s="66" t="s">
        <v>30</v>
      </c>
      <c r="I188" s="71">
        <f>'[1]1113'!AW95</f>
        <v>3</v>
      </c>
      <c r="J188" s="71">
        <f>'[1]1113'!AX95</f>
        <v>399</v>
      </c>
      <c r="K188" s="71">
        <f t="shared" si="22"/>
        <v>199.5</v>
      </c>
      <c r="L188" s="71">
        <f t="shared" si="23"/>
        <v>199.5</v>
      </c>
      <c r="M188" s="66"/>
      <c r="N188" s="66"/>
      <c r="O188" s="79"/>
    </row>
    <row r="189" spans="1:15" s="80" customFormat="1" ht="15.75" x14ac:dyDescent="0.25">
      <c r="A189" s="66">
        <v>93</v>
      </c>
      <c r="B189" s="87"/>
      <c r="C189" s="68" t="str">
        <f>'[1]1113'!B96</f>
        <v>Перчатки вратарські</v>
      </c>
      <c r="D189" s="66"/>
      <c r="E189" s="74">
        <f>'[1]1113'!D96</f>
        <v>1136200</v>
      </c>
      <c r="F189" s="66"/>
      <c r="G189" s="66"/>
      <c r="H189" s="66" t="s">
        <v>30</v>
      </c>
      <c r="I189" s="71">
        <f>'[1]1113'!AW96</f>
        <v>1</v>
      </c>
      <c r="J189" s="71">
        <f>'[1]1113'!AX96</f>
        <v>40</v>
      </c>
      <c r="K189" s="71">
        <f t="shared" si="22"/>
        <v>20</v>
      </c>
      <c r="L189" s="71">
        <f t="shared" si="23"/>
        <v>20</v>
      </c>
      <c r="M189" s="66"/>
      <c r="N189" s="66"/>
      <c r="O189" s="79"/>
    </row>
    <row r="190" spans="1:15" s="80" customFormat="1" ht="15.75" x14ac:dyDescent="0.25">
      <c r="A190" s="66">
        <v>94</v>
      </c>
      <c r="B190" s="87"/>
      <c r="C190" s="68" t="str">
        <f>'[1]1113'!B97</f>
        <v>Сітка баскетбольна</v>
      </c>
      <c r="D190" s="66"/>
      <c r="E190" s="74">
        <f>'[1]1113'!D97</f>
        <v>1136201</v>
      </c>
      <c r="F190" s="66"/>
      <c r="G190" s="66"/>
      <c r="H190" s="66" t="s">
        <v>30</v>
      </c>
      <c r="I190" s="71">
        <f>'[1]1113'!AW97</f>
        <v>1</v>
      </c>
      <c r="J190" s="71">
        <f>'[1]1113'!AX97</f>
        <v>13</v>
      </c>
      <c r="K190" s="71">
        <f t="shared" si="22"/>
        <v>6.5</v>
      </c>
      <c r="L190" s="71">
        <f t="shared" si="23"/>
        <v>6.5</v>
      </c>
      <c r="M190" s="66"/>
      <c r="N190" s="66"/>
      <c r="O190" s="79"/>
    </row>
    <row r="191" spans="1:15" s="80" customFormat="1" ht="15.75" x14ac:dyDescent="0.25">
      <c r="A191" s="66">
        <v>95</v>
      </c>
      <c r="B191" s="87"/>
      <c r="C191" s="68" t="str">
        <f>'[1]1113'!B98</f>
        <v>Ложки нержав.</v>
      </c>
      <c r="D191" s="66"/>
      <c r="E191" s="74">
        <f>'[1]1113'!D98</f>
        <v>1136204</v>
      </c>
      <c r="F191" s="66"/>
      <c r="G191" s="66"/>
      <c r="H191" s="66" t="s">
        <v>30</v>
      </c>
      <c r="I191" s="71">
        <f>'[1]1113'!AW98</f>
        <v>50</v>
      </c>
      <c r="J191" s="71">
        <f>'[1]1113'!AX98</f>
        <v>150</v>
      </c>
      <c r="K191" s="71">
        <f t="shared" si="22"/>
        <v>75</v>
      </c>
      <c r="L191" s="71">
        <f t="shared" si="23"/>
        <v>75</v>
      </c>
      <c r="M191" s="66"/>
      <c r="N191" s="66"/>
      <c r="O191" s="79"/>
    </row>
    <row r="192" spans="1:15" s="80" customFormat="1" ht="15.75" x14ac:dyDescent="0.25">
      <c r="A192" s="66">
        <v>96</v>
      </c>
      <c r="B192" s="87"/>
      <c r="C192" s="68" t="str">
        <f>'[1]1113'!B99</f>
        <v>Вилки нержав.</v>
      </c>
      <c r="D192" s="66"/>
      <c r="E192" s="74">
        <f>'[1]1113'!D99</f>
        <v>1136205</v>
      </c>
      <c r="F192" s="66"/>
      <c r="G192" s="66"/>
      <c r="H192" s="66" t="s">
        <v>30</v>
      </c>
      <c r="I192" s="71">
        <f>'[1]1113'!AW99</f>
        <v>50</v>
      </c>
      <c r="J192" s="71">
        <f>'[1]1113'!AX99</f>
        <v>150</v>
      </c>
      <c r="K192" s="71">
        <f t="shared" si="22"/>
        <v>75</v>
      </c>
      <c r="L192" s="71">
        <f t="shared" si="23"/>
        <v>75</v>
      </c>
      <c r="M192" s="66"/>
      <c r="N192" s="66"/>
      <c r="O192" s="79"/>
    </row>
    <row r="193" spans="1:15" s="80" customFormat="1" ht="15.75" x14ac:dyDescent="0.25">
      <c r="A193" s="66">
        <v>97</v>
      </c>
      <c r="B193" s="87"/>
      <c r="C193" s="68" t="str">
        <f>'[1]1113'!B100</f>
        <v>Скатерки</v>
      </c>
      <c r="D193" s="66"/>
      <c r="E193" s="74">
        <f>'[1]1113'!D100</f>
        <v>1136206</v>
      </c>
      <c r="F193" s="66"/>
      <c r="G193" s="66"/>
      <c r="H193" s="66" t="s">
        <v>30</v>
      </c>
      <c r="I193" s="71">
        <f>'[1]1113'!AW100</f>
        <v>4</v>
      </c>
      <c r="J193" s="71">
        <f>'[1]1113'!AX100</f>
        <v>156</v>
      </c>
      <c r="K193" s="71">
        <f t="shared" si="22"/>
        <v>78</v>
      </c>
      <c r="L193" s="71">
        <f t="shared" si="23"/>
        <v>78</v>
      </c>
      <c r="M193" s="66"/>
      <c r="N193" s="66"/>
      <c r="O193" s="79"/>
    </row>
    <row r="194" spans="1:15" s="80" customFormat="1" ht="15.75" x14ac:dyDescent="0.25">
      <c r="A194" s="66">
        <v>98</v>
      </c>
      <c r="B194" s="87"/>
      <c r="C194" s="68" t="str">
        <f>'[1]1113'!B101</f>
        <v>Вогнегасники</v>
      </c>
      <c r="D194" s="66"/>
      <c r="E194" s="74">
        <f>'[1]1113'!D101</f>
        <v>1136210</v>
      </c>
      <c r="F194" s="66"/>
      <c r="G194" s="66"/>
      <c r="H194" s="66" t="s">
        <v>30</v>
      </c>
      <c r="I194" s="71">
        <f>'[1]1113'!AW101</f>
        <v>2</v>
      </c>
      <c r="J194" s="71">
        <f>'[1]1113'!AX101</f>
        <v>288</v>
      </c>
      <c r="K194" s="71">
        <f t="shared" si="22"/>
        <v>144</v>
      </c>
      <c r="L194" s="71">
        <f t="shared" si="23"/>
        <v>144</v>
      </c>
      <c r="M194" s="66"/>
      <c r="N194" s="66"/>
      <c r="O194" s="79"/>
    </row>
    <row r="195" spans="1:15" s="80" customFormat="1" ht="15.75" x14ac:dyDescent="0.25">
      <c r="A195" s="66">
        <v>99</v>
      </c>
      <c r="B195" s="87"/>
      <c r="C195" s="68" t="str">
        <f>'[1]1113'!B102</f>
        <v>Умивальник Президент 50</v>
      </c>
      <c r="D195" s="66"/>
      <c r="E195" s="74">
        <f>'[1]1113'!D102</f>
        <v>1136213</v>
      </c>
      <c r="F195" s="66"/>
      <c r="G195" s="66"/>
      <c r="H195" s="66" t="s">
        <v>30</v>
      </c>
      <c r="I195" s="71">
        <f>'[1]1113'!AW102</f>
        <v>1</v>
      </c>
      <c r="J195" s="71">
        <f>'[1]1113'!AX102</f>
        <v>200</v>
      </c>
      <c r="K195" s="71">
        <f t="shared" si="22"/>
        <v>100</v>
      </c>
      <c r="L195" s="71">
        <f t="shared" si="23"/>
        <v>100</v>
      </c>
      <c r="M195" s="66"/>
      <c r="N195" s="66"/>
      <c r="O195" s="79"/>
    </row>
    <row r="196" spans="1:15" s="80" customFormat="1" ht="15.75" x14ac:dyDescent="0.25">
      <c r="A196" s="66">
        <v>100</v>
      </c>
      <c r="B196" s="87"/>
      <c r="C196" s="68" t="str">
        <f>'[1]1113'!B103</f>
        <v>П’єдестал Президент</v>
      </c>
      <c r="D196" s="66"/>
      <c r="E196" s="74">
        <f>'[1]1113'!D103</f>
        <v>1136214</v>
      </c>
      <c r="F196" s="66"/>
      <c r="G196" s="66"/>
      <c r="H196" s="66" t="s">
        <v>30</v>
      </c>
      <c r="I196" s="71">
        <f>'[1]1113'!AW103</f>
        <v>1</v>
      </c>
      <c r="J196" s="71">
        <f>'[1]1113'!AX103</f>
        <v>185</v>
      </c>
      <c r="K196" s="71">
        <f t="shared" si="22"/>
        <v>92.5</v>
      </c>
      <c r="L196" s="71">
        <f t="shared" si="23"/>
        <v>92.5</v>
      </c>
      <c r="M196" s="66"/>
      <c r="N196" s="66"/>
      <c r="O196" s="79"/>
    </row>
    <row r="197" spans="1:15" s="80" customFormat="1" ht="15.75" x14ac:dyDescent="0.25">
      <c r="A197" s="66">
        <v>101</v>
      </c>
      <c r="B197" s="87"/>
      <c r="C197" s="68" t="str">
        <f>'[1]1113'!B104</f>
        <v>Програмна продукція</v>
      </c>
      <c r="D197" s="66"/>
      <c r="E197" s="74">
        <f>'[1]1113'!D104</f>
        <v>1136215</v>
      </c>
      <c r="F197" s="66"/>
      <c r="G197" s="66"/>
      <c r="H197" s="66" t="s">
        <v>30</v>
      </c>
      <c r="I197" s="71">
        <f>'[1]1113'!AW104</f>
        <v>6</v>
      </c>
      <c r="J197" s="71">
        <f>'[1]1113'!AX104</f>
        <v>420</v>
      </c>
      <c r="K197" s="71">
        <f t="shared" si="22"/>
        <v>210</v>
      </c>
      <c r="L197" s="71">
        <f t="shared" si="23"/>
        <v>210</v>
      </c>
      <c r="M197" s="66"/>
      <c r="N197" s="66"/>
      <c r="O197" s="79"/>
    </row>
    <row r="198" spans="1:15" s="80" customFormat="1" ht="15.75" x14ac:dyDescent="0.25">
      <c r="A198" s="66">
        <v>102</v>
      </c>
      <c r="B198" s="87"/>
      <c r="C198" s="68" t="str">
        <f>'[1]1113'!B105</f>
        <v>Штамп кутовий 60*40</v>
      </c>
      <c r="D198" s="66"/>
      <c r="E198" s="74">
        <f>'[1]1113'!D105</f>
        <v>1136218</v>
      </c>
      <c r="F198" s="66"/>
      <c r="G198" s="66"/>
      <c r="H198" s="66" t="s">
        <v>30</v>
      </c>
      <c r="I198" s="71">
        <f>'[1]1113'!AW105</f>
        <v>1</v>
      </c>
      <c r="J198" s="71">
        <f>'[1]1113'!AX105</f>
        <v>229</v>
      </c>
      <c r="K198" s="71">
        <f t="shared" si="22"/>
        <v>114.5</v>
      </c>
      <c r="L198" s="71">
        <f t="shared" si="23"/>
        <v>114.5</v>
      </c>
      <c r="M198" s="66"/>
      <c r="N198" s="66"/>
      <c r="O198" s="79"/>
    </row>
    <row r="199" spans="1:15" s="80" customFormat="1" ht="15.75" x14ac:dyDescent="0.25">
      <c r="A199" s="66">
        <v>103</v>
      </c>
      <c r="B199" s="87"/>
      <c r="C199" s="68" t="str">
        <f>'[1]1113'!B106</f>
        <v>Кліше печатки</v>
      </c>
      <c r="D199" s="66"/>
      <c r="E199" s="74">
        <f>'[1]1113'!D106</f>
        <v>1136219</v>
      </c>
      <c r="F199" s="66"/>
      <c r="G199" s="66"/>
      <c r="H199" s="66" t="s">
        <v>30</v>
      </c>
      <c r="I199" s="71">
        <f>'[1]1113'!AW106</f>
        <v>1</v>
      </c>
      <c r="J199" s="71">
        <f>'[1]1113'!AX106</f>
        <v>269</v>
      </c>
      <c r="K199" s="71">
        <f t="shared" si="22"/>
        <v>134.5</v>
      </c>
      <c r="L199" s="71">
        <f t="shared" si="23"/>
        <v>134.5</v>
      </c>
      <c r="M199" s="66"/>
      <c r="N199" s="66"/>
      <c r="O199" s="79"/>
    </row>
    <row r="200" spans="1:15" s="80" customFormat="1" ht="15.75" x14ac:dyDescent="0.25">
      <c r="A200" s="66">
        <v>104</v>
      </c>
      <c r="B200" s="87"/>
      <c r="C200" s="68" t="str">
        <f>'[1]1113'!B107</f>
        <v>Банер "Вітальний" (стенд)</v>
      </c>
      <c r="D200" s="66"/>
      <c r="E200" s="74">
        <f>'[1]1113'!D107</f>
        <v>1136220</v>
      </c>
      <c r="F200" s="66"/>
      <c r="G200" s="66"/>
      <c r="H200" s="66" t="s">
        <v>30</v>
      </c>
      <c r="I200" s="71">
        <f>'[1]1113'!AW107</f>
        <v>1</v>
      </c>
      <c r="J200" s="71">
        <f>'[1]1113'!AX107</f>
        <v>4130</v>
      </c>
      <c r="K200" s="71">
        <f t="shared" si="22"/>
        <v>2065</v>
      </c>
      <c r="L200" s="71">
        <f t="shared" si="23"/>
        <v>2065</v>
      </c>
      <c r="M200" s="66"/>
      <c r="N200" s="66"/>
      <c r="O200" s="79"/>
    </row>
    <row r="201" spans="1:15" s="80" customFormat="1" ht="15.75" x14ac:dyDescent="0.25">
      <c r="A201" s="66">
        <v>105</v>
      </c>
      <c r="B201" s="87"/>
      <c r="C201" s="68" t="str">
        <f>'[1]1113'!B108</f>
        <v>Пилисос</v>
      </c>
      <c r="D201" s="66"/>
      <c r="E201" s="74">
        <f>'[1]1113'!D108</f>
        <v>1136221</v>
      </c>
      <c r="F201" s="66"/>
      <c r="G201" s="66"/>
      <c r="H201" s="66" t="s">
        <v>30</v>
      </c>
      <c r="I201" s="71">
        <f>'[1]1113'!AW108</f>
        <v>1</v>
      </c>
      <c r="J201" s="71">
        <f>'[1]1113'!AX108</f>
        <v>2300</v>
      </c>
      <c r="K201" s="71">
        <f t="shared" si="22"/>
        <v>1150</v>
      </c>
      <c r="L201" s="71">
        <f t="shared" si="23"/>
        <v>1150</v>
      </c>
      <c r="M201" s="66"/>
      <c r="N201" s="66"/>
      <c r="O201" s="79"/>
    </row>
    <row r="202" spans="1:15" s="80" customFormat="1" ht="15.75" x14ac:dyDescent="0.25">
      <c r="A202" s="66">
        <v>106</v>
      </c>
      <c r="B202" s="87"/>
      <c r="C202" s="68" t="str">
        <f>'[1]1113'!B109</f>
        <v>Електрочайник Rotex RKT08,суб</v>
      </c>
      <c r="D202" s="66"/>
      <c r="E202" s="74">
        <f>'[1]1113'!D109</f>
        <v>1136222</v>
      </c>
      <c r="F202" s="66"/>
      <c r="G202" s="66"/>
      <c r="H202" s="66" t="s">
        <v>30</v>
      </c>
      <c r="I202" s="71">
        <f>'[1]1113'!AW109</f>
        <v>1</v>
      </c>
      <c r="J202" s="71">
        <f>'[1]1113'!AX109</f>
        <v>370</v>
      </c>
      <c r="K202" s="71">
        <f t="shared" si="22"/>
        <v>185</v>
      </c>
      <c r="L202" s="71">
        <f t="shared" si="23"/>
        <v>185</v>
      </c>
      <c r="M202" s="66"/>
      <c r="N202" s="66"/>
      <c r="O202" s="79"/>
    </row>
    <row r="203" spans="1:15" s="80" customFormat="1" ht="15.75" x14ac:dyDescent="0.25">
      <c r="A203" s="66">
        <v>107</v>
      </c>
      <c r="B203" s="87"/>
      <c r="C203" s="68" t="str">
        <f>'[1]1113'!B110</f>
        <v>Праска Vitek VT1250 суб</v>
      </c>
      <c r="D203" s="66"/>
      <c r="E203" s="74">
        <f>'[1]1113'!D110</f>
        <v>1136223</v>
      </c>
      <c r="F203" s="66"/>
      <c r="G203" s="66"/>
      <c r="H203" s="66" t="s">
        <v>30</v>
      </c>
      <c r="I203" s="71">
        <f>'[1]1113'!AW110</f>
        <v>1</v>
      </c>
      <c r="J203" s="71">
        <f>'[1]1113'!AX110</f>
        <v>630</v>
      </c>
      <c r="K203" s="71">
        <f t="shared" si="22"/>
        <v>315</v>
      </c>
      <c r="L203" s="71">
        <f t="shared" si="23"/>
        <v>315</v>
      </c>
      <c r="M203" s="66"/>
      <c r="N203" s="66"/>
      <c r="O203" s="79"/>
    </row>
    <row r="204" spans="1:15" s="80" customFormat="1" ht="15.75" x14ac:dyDescent="0.25">
      <c r="A204" s="66">
        <v>108</v>
      </c>
      <c r="B204" s="87"/>
      <c r="C204" s="68" t="str">
        <f>'[1]1113'!B111</f>
        <v>Дзеркало</v>
      </c>
      <c r="D204" s="66"/>
      <c r="E204" s="74">
        <f>'[1]1113'!D111</f>
        <v>1137005</v>
      </c>
      <c r="F204" s="66"/>
      <c r="G204" s="66"/>
      <c r="H204" s="66" t="s">
        <v>30</v>
      </c>
      <c r="I204" s="71">
        <f>'[1]1113'!AW111</f>
        <v>1</v>
      </c>
      <c r="J204" s="71">
        <f>'[1]1113'!AX111</f>
        <v>16</v>
      </c>
      <c r="K204" s="71">
        <f t="shared" si="22"/>
        <v>8</v>
      </c>
      <c r="L204" s="71">
        <f t="shared" si="23"/>
        <v>8</v>
      </c>
      <c r="M204" s="66"/>
      <c r="N204" s="66"/>
      <c r="O204" s="79"/>
    </row>
    <row r="205" spans="1:15" s="80" customFormat="1" ht="15.75" x14ac:dyDescent="0.25">
      <c r="A205" s="66">
        <v>109</v>
      </c>
      <c r="B205" s="87"/>
      <c r="C205" s="68" t="str">
        <f>'[1]1113'!B112</f>
        <v>Стійки волейбольні</v>
      </c>
      <c r="D205" s="66"/>
      <c r="E205" s="74">
        <f>'[1]1113'!D112</f>
        <v>1137008</v>
      </c>
      <c r="F205" s="66"/>
      <c r="G205" s="66"/>
      <c r="H205" s="66" t="s">
        <v>30</v>
      </c>
      <c r="I205" s="71">
        <f>'[1]1113'!AW112</f>
        <v>2</v>
      </c>
      <c r="J205" s="71">
        <f>'[1]1113'!AX112</f>
        <v>78</v>
      </c>
      <c r="K205" s="71">
        <f t="shared" si="22"/>
        <v>39</v>
      </c>
      <c r="L205" s="71">
        <f t="shared" si="23"/>
        <v>39</v>
      </c>
      <c r="M205" s="66"/>
      <c r="N205" s="66"/>
      <c r="O205" s="79"/>
    </row>
    <row r="206" spans="1:15" s="80" customFormat="1" ht="15.75" x14ac:dyDescent="0.25">
      <c r="A206" s="66">
        <v>110</v>
      </c>
      <c r="B206" s="87"/>
      <c r="C206" s="68" t="str">
        <f>'[1]1113'!B113</f>
        <v>Корзина баскетбольна</v>
      </c>
      <c r="D206" s="66"/>
      <c r="E206" s="74">
        <f>'[1]1113'!D113</f>
        <v>1137011</v>
      </c>
      <c r="F206" s="66"/>
      <c r="G206" s="66"/>
      <c r="H206" s="66" t="s">
        <v>30</v>
      </c>
      <c r="I206" s="71">
        <f>'[1]1113'!AW113</f>
        <v>1</v>
      </c>
      <c r="J206" s="71">
        <f>'[1]1113'!AX113</f>
        <v>10</v>
      </c>
      <c r="K206" s="71">
        <f t="shared" si="22"/>
        <v>5</v>
      </c>
      <c r="L206" s="71">
        <f t="shared" si="23"/>
        <v>5</v>
      </c>
      <c r="M206" s="66"/>
      <c r="N206" s="66"/>
      <c r="O206" s="79"/>
    </row>
    <row r="207" spans="1:15" s="80" customFormat="1" ht="15.75" x14ac:dyDescent="0.25">
      <c r="A207" s="66">
        <v>111</v>
      </c>
      <c r="B207" s="87"/>
      <c r="C207" s="68" t="str">
        <f>'[1]1113'!B114</f>
        <v>Колбонагрівач</v>
      </c>
      <c r="D207" s="66"/>
      <c r="E207" s="74">
        <f>'[1]1113'!D114</f>
        <v>1134067</v>
      </c>
      <c r="F207" s="66"/>
      <c r="G207" s="66"/>
      <c r="H207" s="66" t="s">
        <v>30</v>
      </c>
      <c r="I207" s="71">
        <f>'[1]1113'!AW114</f>
        <v>1</v>
      </c>
      <c r="J207" s="71">
        <f>'[1]1113'!AX114</f>
        <v>12</v>
      </c>
      <c r="K207" s="71">
        <f t="shared" si="22"/>
        <v>6</v>
      </c>
      <c r="L207" s="71">
        <f t="shared" si="23"/>
        <v>6</v>
      </c>
      <c r="M207" s="66"/>
      <c r="N207" s="66"/>
      <c r="O207" s="79"/>
    </row>
    <row r="208" spans="1:15" s="80" customFormat="1" ht="15.75" x14ac:dyDescent="0.25">
      <c r="A208" s="66">
        <v>112</v>
      </c>
      <c r="B208" s="87"/>
      <c r="C208" s="68" t="str">
        <f>'[1]1113'!B115</f>
        <v>Сєтєвий  футляр</v>
      </c>
      <c r="D208" s="66"/>
      <c r="E208" s="74">
        <f>'[1]1113'!D115</f>
        <v>1137106</v>
      </c>
      <c r="F208" s="66"/>
      <c r="G208" s="66"/>
      <c r="H208" s="66" t="s">
        <v>30</v>
      </c>
      <c r="I208" s="71">
        <f>'[1]1113'!AW115</f>
        <v>1</v>
      </c>
      <c r="J208" s="71">
        <f>'[1]1113'!AX115</f>
        <v>48</v>
      </c>
      <c r="K208" s="71">
        <f t="shared" si="22"/>
        <v>24</v>
      </c>
      <c r="L208" s="71">
        <f t="shared" si="23"/>
        <v>24</v>
      </c>
      <c r="M208" s="66"/>
      <c r="N208" s="66"/>
      <c r="O208" s="79"/>
    </row>
    <row r="209" spans="1:15" s="80" customFormat="1" ht="15.75" x14ac:dyDescent="0.25">
      <c r="A209" s="66">
        <v>113</v>
      </c>
      <c r="B209" s="87"/>
      <c r="C209" s="68" t="str">
        <f>'[1]1113'!B116</f>
        <v>Епідеоскоп</v>
      </c>
      <c r="D209" s="66"/>
      <c r="E209" s="74">
        <f>'[1]1113'!D116</f>
        <v>1134107</v>
      </c>
      <c r="F209" s="66"/>
      <c r="G209" s="66"/>
      <c r="H209" s="66" t="s">
        <v>30</v>
      </c>
      <c r="I209" s="71">
        <f>'[1]1113'!AW116</f>
        <v>1</v>
      </c>
      <c r="J209" s="71">
        <f>'[1]1113'!AX116</f>
        <v>40</v>
      </c>
      <c r="K209" s="71">
        <f t="shared" si="22"/>
        <v>20</v>
      </c>
      <c r="L209" s="71">
        <f t="shared" si="23"/>
        <v>20</v>
      </c>
      <c r="M209" s="66"/>
      <c r="N209" s="66"/>
      <c r="O209" s="79"/>
    </row>
    <row r="210" spans="1:15" s="80" customFormat="1" ht="15.75" x14ac:dyDescent="0.25">
      <c r="A210" s="66">
        <v>114</v>
      </c>
      <c r="B210" s="87"/>
      <c r="C210" s="68" t="str">
        <f>'[1]1113'!B117</f>
        <v>Коса</v>
      </c>
      <c r="D210" s="66"/>
      <c r="E210" s="74">
        <f>'[1]1113'!D117</f>
        <v>1135056</v>
      </c>
      <c r="F210" s="66"/>
      <c r="G210" s="66"/>
      <c r="H210" s="66" t="s">
        <v>30</v>
      </c>
      <c r="I210" s="71">
        <f>'[1]1113'!AW117</f>
        <v>1</v>
      </c>
      <c r="J210" s="71">
        <f>'[1]1113'!AX117</f>
        <v>24</v>
      </c>
      <c r="K210" s="71">
        <f t="shared" si="22"/>
        <v>12</v>
      </c>
      <c r="L210" s="71">
        <f t="shared" si="23"/>
        <v>12</v>
      </c>
      <c r="M210" s="66"/>
      <c r="N210" s="66"/>
      <c r="O210" s="79"/>
    </row>
    <row r="211" spans="1:15" s="80" customFormat="1" ht="15.75" x14ac:dyDescent="0.25">
      <c r="A211" s="66">
        <v>115</v>
      </c>
      <c r="B211" s="87"/>
      <c r="C211" s="68" t="str">
        <f>'[1]1113'!B118</f>
        <v>Драбина залізна</v>
      </c>
      <c r="D211" s="66"/>
      <c r="E211" s="74">
        <f>'[1]1113'!D118</f>
        <v>1135058</v>
      </c>
      <c r="F211" s="66"/>
      <c r="G211" s="66"/>
      <c r="H211" s="66" t="s">
        <v>30</v>
      </c>
      <c r="I211" s="71">
        <f>'[1]1113'!AW118</f>
        <v>1</v>
      </c>
      <c r="J211" s="71">
        <f>'[1]1113'!AX118</f>
        <v>15</v>
      </c>
      <c r="K211" s="71">
        <f t="shared" si="22"/>
        <v>7.5</v>
      </c>
      <c r="L211" s="71">
        <f t="shared" si="23"/>
        <v>7.5</v>
      </c>
      <c r="M211" s="66"/>
      <c r="N211" s="66"/>
      <c r="O211" s="79"/>
    </row>
    <row r="212" spans="1:15" s="80" customFormat="1" ht="31.5" x14ac:dyDescent="0.25">
      <c r="A212" s="66">
        <v>116</v>
      </c>
      <c r="B212" s="87"/>
      <c r="C212" s="68" t="str">
        <f>'[1]1113'!B119</f>
        <v>Лічильник НІК 2301 АП2 3*220/380 60А</v>
      </c>
      <c r="D212" s="66"/>
      <c r="E212" s="74">
        <f>'[1]1113'!D119</f>
        <v>11130001</v>
      </c>
      <c r="F212" s="66"/>
      <c r="G212" s="66"/>
      <c r="H212" s="66" t="s">
        <v>30</v>
      </c>
      <c r="I212" s="71">
        <f>'[1]1113'!AW119</f>
        <v>1</v>
      </c>
      <c r="J212" s="71">
        <f>'[1]1113'!AX119</f>
        <v>1647.6</v>
      </c>
      <c r="K212" s="71">
        <f t="shared" si="22"/>
        <v>823.8</v>
      </c>
      <c r="L212" s="71">
        <f t="shared" si="23"/>
        <v>823.8</v>
      </c>
      <c r="M212" s="66"/>
      <c r="N212" s="66"/>
      <c r="O212" s="79"/>
    </row>
    <row r="213" spans="1:15" s="80" customFormat="1" ht="15.75" x14ac:dyDescent="0.25">
      <c r="A213" s="66">
        <v>117</v>
      </c>
      <c r="B213" s="87"/>
      <c r="C213" s="68" t="str">
        <f>'[1]1113'!B120</f>
        <v>Щит Е-3 (КВТП) ХР</v>
      </c>
      <c r="D213" s="66"/>
      <c r="E213" s="74">
        <f>'[1]1113'!D120</f>
        <v>11130002</v>
      </c>
      <c r="F213" s="66"/>
      <c r="G213" s="66"/>
      <c r="H213" s="66" t="s">
        <v>30</v>
      </c>
      <c r="I213" s="71">
        <f>'[1]1113'!AW120</f>
        <v>1</v>
      </c>
      <c r="J213" s="71">
        <f>'[1]1113'!AX120</f>
        <v>248.4</v>
      </c>
      <c r="K213" s="71">
        <f t="shared" si="22"/>
        <v>124.2</v>
      </c>
      <c r="L213" s="71">
        <f t="shared" si="23"/>
        <v>124.2</v>
      </c>
      <c r="M213" s="66"/>
      <c r="N213" s="66"/>
      <c r="O213" s="79"/>
    </row>
    <row r="214" spans="1:15" s="80" customFormat="1" ht="31.5" x14ac:dyDescent="0.25">
      <c r="A214" s="66">
        <v>118</v>
      </c>
      <c r="B214" s="87"/>
      <c r="C214" s="68" t="str">
        <f>'[1]1113'!B121</f>
        <v>Автоматичний вимикач 3п 20 А С Промфактор</v>
      </c>
      <c r="D214" s="66"/>
      <c r="E214" s="74">
        <f>'[1]1113'!D121</f>
        <v>11130003</v>
      </c>
      <c r="F214" s="66"/>
      <c r="G214" s="66"/>
      <c r="H214" s="66" t="s">
        <v>30</v>
      </c>
      <c r="I214" s="71">
        <f>'[1]1113'!AW121</f>
        <v>1</v>
      </c>
      <c r="J214" s="71">
        <f>'[1]1113'!AX121</f>
        <v>249</v>
      </c>
      <c r="K214" s="71">
        <f t="shared" si="22"/>
        <v>124.5</v>
      </c>
      <c r="L214" s="71">
        <f t="shared" si="23"/>
        <v>124.5</v>
      </c>
      <c r="M214" s="66"/>
      <c r="N214" s="66"/>
      <c r="O214" s="79"/>
    </row>
    <row r="215" spans="1:15" s="80" customFormat="1" ht="31.5" x14ac:dyDescent="0.25">
      <c r="A215" s="66">
        <v>119</v>
      </c>
      <c r="B215" s="87"/>
      <c r="C215" s="68" t="str">
        <f>'[1]1113'!B122</f>
        <v>Стенд інформаційний "Педагічний вісник"</v>
      </c>
      <c r="D215" s="66"/>
      <c r="E215" s="74">
        <f>'[1]1113'!D122</f>
        <v>11130004</v>
      </c>
      <c r="F215" s="66"/>
      <c r="G215" s="66"/>
      <c r="H215" s="66" t="s">
        <v>30</v>
      </c>
      <c r="I215" s="71">
        <f>'[1]1113'!AW122</f>
        <v>1</v>
      </c>
      <c r="J215" s="71">
        <f>'[1]1113'!AX122</f>
        <v>2690</v>
      </c>
      <c r="K215" s="71">
        <f t="shared" si="22"/>
        <v>1345</v>
      </c>
      <c r="L215" s="71">
        <f t="shared" si="23"/>
        <v>1345</v>
      </c>
      <c r="M215" s="66"/>
      <c r="N215" s="66"/>
      <c r="O215" s="79"/>
    </row>
    <row r="216" spans="1:15" s="80" customFormat="1" ht="15.75" x14ac:dyDescent="0.25">
      <c r="A216" s="66">
        <v>120</v>
      </c>
      <c r="B216" s="87"/>
      <c r="C216" s="68" t="str">
        <f>'[1]1113'!B123</f>
        <v>Стенд інформаційний 1200*1300 мм</v>
      </c>
      <c r="D216" s="66"/>
      <c r="E216" s="74">
        <f>'[1]1113'!D123</f>
        <v>11130005</v>
      </c>
      <c r="F216" s="66"/>
      <c r="G216" s="66"/>
      <c r="H216" s="66" t="s">
        <v>30</v>
      </c>
      <c r="I216" s="71">
        <f>'[1]1113'!AW123</f>
        <v>4</v>
      </c>
      <c r="J216" s="71">
        <f>'[1]1113'!AX123</f>
        <v>4560</v>
      </c>
      <c r="K216" s="71">
        <f t="shared" si="22"/>
        <v>2280</v>
      </c>
      <c r="L216" s="71">
        <f t="shared" si="23"/>
        <v>2280</v>
      </c>
      <c r="M216" s="66"/>
      <c r="N216" s="66"/>
      <c r="O216" s="79"/>
    </row>
    <row r="217" spans="1:15" s="80" customFormat="1" ht="15.75" x14ac:dyDescent="0.25">
      <c r="A217" s="66">
        <v>121</v>
      </c>
      <c r="B217" s="87"/>
      <c r="C217" s="68" t="str">
        <f>'[1]1113'!B124</f>
        <v>Стенд інформаційний 1000*900 мм</v>
      </c>
      <c r="D217" s="66"/>
      <c r="E217" s="74">
        <f>'[1]1113'!D124</f>
        <v>11130006</v>
      </c>
      <c r="F217" s="66"/>
      <c r="G217" s="66"/>
      <c r="H217" s="66" t="s">
        <v>30</v>
      </c>
      <c r="I217" s="71">
        <f>'[1]1113'!AW124</f>
        <v>4</v>
      </c>
      <c r="J217" s="71">
        <f>'[1]1113'!AX124</f>
        <v>2750</v>
      </c>
      <c r="K217" s="71">
        <f t="shared" si="22"/>
        <v>1375</v>
      </c>
      <c r="L217" s="71">
        <f t="shared" si="23"/>
        <v>1375</v>
      </c>
      <c r="M217" s="66"/>
      <c r="N217" s="66"/>
      <c r="O217" s="79"/>
    </row>
    <row r="218" spans="1:15" s="80" customFormat="1" ht="15.75" x14ac:dyDescent="0.25">
      <c r="A218" s="66">
        <v>122</v>
      </c>
      <c r="B218" s="87"/>
      <c r="C218" s="68" t="str">
        <f>'[1]1113'!B125</f>
        <v>Тримач для мікрофона</v>
      </c>
      <c r="D218" s="66"/>
      <c r="E218" s="74">
        <f>'[1]1113'!D125</f>
        <v>11130007</v>
      </c>
      <c r="F218" s="66"/>
      <c r="G218" s="66"/>
      <c r="H218" s="66" t="s">
        <v>30</v>
      </c>
      <c r="I218" s="71">
        <f>'[1]1113'!AW125</f>
        <v>2</v>
      </c>
      <c r="J218" s="71">
        <f>'[1]1113'!AX125</f>
        <v>580</v>
      </c>
      <c r="K218" s="71">
        <f t="shared" si="22"/>
        <v>290</v>
      </c>
      <c r="L218" s="71">
        <f t="shared" si="23"/>
        <v>290</v>
      </c>
      <c r="M218" s="66"/>
      <c r="N218" s="66"/>
      <c r="O218" s="79"/>
    </row>
    <row r="219" spans="1:15" s="80" customFormat="1" ht="15.75" x14ac:dyDescent="0.25">
      <c r="A219" s="66">
        <v>123</v>
      </c>
      <c r="B219" s="87"/>
      <c r="C219" s="68" t="str">
        <f>'[1]1113'!B126</f>
        <v>Набір бездротових мікрофонів</v>
      </c>
      <c r="D219" s="66"/>
      <c r="E219" s="74">
        <f>'[1]1113'!D126</f>
        <v>11130008</v>
      </c>
      <c r="F219" s="66"/>
      <c r="G219" s="66"/>
      <c r="H219" s="66" t="s">
        <v>30</v>
      </c>
      <c r="I219" s="71">
        <f>'[1]1113'!AW126</f>
        <v>2</v>
      </c>
      <c r="J219" s="71">
        <f>'[1]1113'!AX126</f>
        <v>1420</v>
      </c>
      <c r="K219" s="71">
        <f t="shared" si="22"/>
        <v>710</v>
      </c>
      <c r="L219" s="71">
        <f t="shared" si="23"/>
        <v>710</v>
      </c>
      <c r="M219" s="66"/>
      <c r="N219" s="66"/>
      <c r="O219" s="79"/>
    </row>
    <row r="220" spans="1:15" s="80" customFormat="1" ht="15.75" x14ac:dyDescent="0.25">
      <c r="A220" s="66">
        <v>124</v>
      </c>
      <c r="B220" s="87"/>
      <c r="C220" s="68" t="str">
        <f>'[1]1113'!B127</f>
        <v>Насосна станція Гідрофор</v>
      </c>
      <c r="D220" s="66"/>
      <c r="E220" s="74">
        <f>'[1]1113'!D127</f>
        <v>11130010</v>
      </c>
      <c r="F220" s="66"/>
      <c r="G220" s="66"/>
      <c r="H220" s="66" t="s">
        <v>30</v>
      </c>
      <c r="I220" s="71">
        <f>'[1]1113'!AW127</f>
        <v>1</v>
      </c>
      <c r="J220" s="71">
        <f>'[1]1113'!AX127</f>
        <v>5571.67</v>
      </c>
      <c r="K220" s="71">
        <f t="shared" si="22"/>
        <v>2785.835</v>
      </c>
      <c r="L220" s="71">
        <f t="shared" si="23"/>
        <v>2785.835</v>
      </c>
      <c r="M220" s="66"/>
      <c r="N220" s="66"/>
      <c r="O220" s="79"/>
    </row>
    <row r="221" spans="1:15" s="80" customFormat="1" ht="15.75" x14ac:dyDescent="0.25">
      <c r="A221" s="66">
        <v>125</v>
      </c>
      <c r="B221" s="87"/>
      <c r="C221" s="68" t="str">
        <f>'[1]1113'!B128</f>
        <v>Тонометр автомат.Россмакс</v>
      </c>
      <c r="D221" s="66"/>
      <c r="E221" s="74">
        <f>'[1]1113'!D128</f>
        <v>11130012</v>
      </c>
      <c r="F221" s="66"/>
      <c r="G221" s="66"/>
      <c r="H221" s="66" t="s">
        <v>30</v>
      </c>
      <c r="I221" s="71">
        <f>'[1]1113'!AW128</f>
        <v>1</v>
      </c>
      <c r="J221" s="71">
        <f>'[1]1113'!AX128</f>
        <v>953</v>
      </c>
      <c r="K221" s="71">
        <f t="shared" si="22"/>
        <v>476.5</v>
      </c>
      <c r="L221" s="71">
        <f t="shared" si="23"/>
        <v>476.5</v>
      </c>
      <c r="M221" s="66"/>
      <c r="N221" s="66"/>
      <c r="O221" s="79"/>
    </row>
    <row r="222" spans="1:15" s="80" customFormat="1" ht="31.5" x14ac:dyDescent="0.25">
      <c r="A222" s="66">
        <v>126</v>
      </c>
      <c r="B222" s="87"/>
      <c r="C222" s="68" t="str">
        <f>'[1]1113'!B129</f>
        <v>Лічильник НІК 2301АПЗ 3*220/380В 5-120А</v>
      </c>
      <c r="D222" s="66"/>
      <c r="E222" s="74">
        <f>'[1]1113'!D129</f>
        <v>11130013</v>
      </c>
      <c r="F222" s="66"/>
      <c r="G222" s="66"/>
      <c r="H222" s="66" t="s">
        <v>30</v>
      </c>
      <c r="I222" s="71">
        <f>'[1]1113'!AW129</f>
        <v>1</v>
      </c>
      <c r="J222" s="71">
        <f>'[1]1113'!AX129</f>
        <v>1647</v>
      </c>
      <c r="K222" s="71">
        <f t="shared" si="22"/>
        <v>823.5</v>
      </c>
      <c r="L222" s="71">
        <f t="shared" si="23"/>
        <v>823.5</v>
      </c>
      <c r="M222" s="66"/>
      <c r="N222" s="66"/>
      <c r="O222" s="79"/>
    </row>
    <row r="223" spans="1:15" s="80" customFormat="1" ht="15.75" x14ac:dyDescent="0.25">
      <c r="A223" s="66">
        <v>127</v>
      </c>
      <c r="B223" s="87"/>
      <c r="C223" s="68" t="str">
        <f>'[1]1113'!B130</f>
        <v>Веб-камера FrimeCom FC-E011</v>
      </c>
      <c r="D223" s="66"/>
      <c r="E223" s="74">
        <f>'[1]1113'!D130</f>
        <v>11130014</v>
      </c>
      <c r="F223" s="66"/>
      <c r="G223" s="66"/>
      <c r="H223" s="66" t="s">
        <v>30</v>
      </c>
      <c r="I223" s="71">
        <f>'[1]1113'!AW130</f>
        <v>1</v>
      </c>
      <c r="J223" s="71">
        <f>'[1]1113'!AX130</f>
        <v>630</v>
      </c>
      <c r="K223" s="71">
        <f t="shared" si="22"/>
        <v>315</v>
      </c>
      <c r="L223" s="71">
        <f t="shared" si="23"/>
        <v>315</v>
      </c>
      <c r="M223" s="66"/>
      <c r="N223" s="66"/>
      <c r="O223" s="79"/>
    </row>
    <row r="224" spans="1:15" s="80" customFormat="1" ht="15.75" x14ac:dyDescent="0.25">
      <c r="A224" s="66">
        <v>128</v>
      </c>
      <c r="B224" s="87"/>
      <c r="C224" s="68" t="str">
        <f>'[1]1113'!B131</f>
        <v>Стенд інформ."Інноваційна діяльність"</v>
      </c>
      <c r="D224" s="66"/>
      <c r="E224" s="74">
        <f>'[1]1113'!D131</f>
        <v>11130016</v>
      </c>
      <c r="F224" s="66"/>
      <c r="G224" s="66"/>
      <c r="H224" s="66" t="s">
        <v>30</v>
      </c>
      <c r="I224" s="71">
        <f>'[1]1113'!AW131</f>
        <v>1</v>
      </c>
      <c r="J224" s="71">
        <f>'[1]1113'!AX131</f>
        <v>1980</v>
      </c>
      <c r="K224" s="71">
        <f t="shared" si="22"/>
        <v>990</v>
      </c>
      <c r="L224" s="71">
        <f t="shared" si="23"/>
        <v>990</v>
      </c>
      <c r="M224" s="66"/>
      <c r="N224" s="66"/>
      <c r="O224" s="79"/>
    </row>
    <row r="225" spans="1:15" s="80" customFormat="1" ht="15.75" x14ac:dyDescent="0.25">
      <c r="A225" s="66">
        <v>129</v>
      </c>
      <c r="B225" s="87"/>
      <c r="C225" s="68" t="str">
        <f>'[1]1113'!B132</f>
        <v>Жалюзі</v>
      </c>
      <c r="D225" s="66"/>
      <c r="E225" s="74">
        <f>'[1]1113'!D132</f>
        <v>11130024</v>
      </c>
      <c r="F225" s="66"/>
      <c r="G225" s="66"/>
      <c r="H225" s="66" t="s">
        <v>30</v>
      </c>
      <c r="I225" s="71">
        <f>'[1]1113'!AW132</f>
        <v>3</v>
      </c>
      <c r="J225" s="71">
        <f>'[1]1113'!AX132</f>
        <v>4210</v>
      </c>
      <c r="K225" s="71">
        <f t="shared" si="22"/>
        <v>2105</v>
      </c>
      <c r="L225" s="71">
        <f t="shared" si="23"/>
        <v>2105</v>
      </c>
      <c r="M225" s="66"/>
      <c r="N225" s="66"/>
      <c r="O225" s="79"/>
    </row>
    <row r="226" spans="1:15" s="80" customFormat="1" ht="15.75" x14ac:dyDescent="0.25">
      <c r="A226" s="66">
        <v>130</v>
      </c>
      <c r="B226" s="87"/>
      <c r="C226" s="68" t="str">
        <f>'[1]1113'!B133</f>
        <v xml:space="preserve">Диван </v>
      </c>
      <c r="D226" s="66"/>
      <c r="E226" s="74">
        <f>'[1]1113'!D133</f>
        <v>11130025</v>
      </c>
      <c r="F226" s="66"/>
      <c r="G226" s="66"/>
      <c r="H226" s="66" t="s">
        <v>30</v>
      </c>
      <c r="I226" s="71">
        <f>'[1]1113'!AW133</f>
        <v>1</v>
      </c>
      <c r="J226" s="71">
        <f>'[1]1113'!AX133</f>
        <v>3400</v>
      </c>
      <c r="K226" s="71">
        <f t="shared" ref="K226:K289" si="24">J226/2</f>
        <v>1700</v>
      </c>
      <c r="L226" s="71">
        <f t="shared" ref="L226:L289" si="25">J226-K226</f>
        <v>1700</v>
      </c>
      <c r="M226" s="66"/>
      <c r="N226" s="66"/>
      <c r="O226" s="79"/>
    </row>
    <row r="227" spans="1:15" s="80" customFormat="1" ht="15.75" x14ac:dyDescent="0.25">
      <c r="A227" s="66">
        <v>131</v>
      </c>
      <c r="B227" s="87"/>
      <c r="C227" s="68" t="str">
        <f>'[1]1113'!B134</f>
        <v>Крісло</v>
      </c>
      <c r="D227" s="66"/>
      <c r="E227" s="74">
        <f>'[1]1113'!D134</f>
        <v>11130026</v>
      </c>
      <c r="F227" s="66"/>
      <c r="G227" s="66"/>
      <c r="H227" s="66" t="s">
        <v>30</v>
      </c>
      <c r="I227" s="71">
        <f>'[1]1113'!AW134</f>
        <v>2</v>
      </c>
      <c r="J227" s="71">
        <f>'[1]1113'!AX134</f>
        <v>3600</v>
      </c>
      <c r="K227" s="71">
        <f t="shared" si="24"/>
        <v>1800</v>
      </c>
      <c r="L227" s="71">
        <f t="shared" si="25"/>
        <v>1800</v>
      </c>
      <c r="M227" s="66"/>
      <c r="N227" s="66"/>
      <c r="O227" s="79"/>
    </row>
    <row r="228" spans="1:15" s="80" customFormat="1" ht="15.75" x14ac:dyDescent="0.25">
      <c r="A228" s="66">
        <v>132</v>
      </c>
      <c r="B228" s="87"/>
      <c r="C228" s="68" t="str">
        <f>'[1]1113'!B135</f>
        <v xml:space="preserve">Стіл </v>
      </c>
      <c r="D228" s="66"/>
      <c r="E228" s="74">
        <f>'[1]1113'!D135</f>
        <v>11130027</v>
      </c>
      <c r="F228" s="66"/>
      <c r="G228" s="66"/>
      <c r="H228" s="66" t="s">
        <v>30</v>
      </c>
      <c r="I228" s="71">
        <f>'[1]1113'!AW135</f>
        <v>1</v>
      </c>
      <c r="J228" s="71">
        <f>'[1]1113'!AX135</f>
        <v>2150</v>
      </c>
      <c r="K228" s="71">
        <f t="shared" si="24"/>
        <v>1075</v>
      </c>
      <c r="L228" s="71">
        <f t="shared" si="25"/>
        <v>1075</v>
      </c>
      <c r="M228" s="66"/>
      <c r="N228" s="66"/>
      <c r="O228" s="79"/>
    </row>
    <row r="229" spans="1:15" s="80" customFormat="1" ht="15.75" x14ac:dyDescent="0.25">
      <c r="A229" s="66">
        <v>133</v>
      </c>
      <c r="B229" s="87"/>
      <c r="C229" s="68" t="str">
        <f>'[1]1113'!B136</f>
        <v>Стіл письм.1дверний</v>
      </c>
      <c r="D229" s="66"/>
      <c r="E229" s="74">
        <f>'[1]1113'!D136</f>
        <v>11130028</v>
      </c>
      <c r="F229" s="66"/>
      <c r="G229" s="66"/>
      <c r="H229" s="66" t="s">
        <v>30</v>
      </c>
      <c r="I229" s="71">
        <f>'[1]1113'!AW136</f>
        <v>1</v>
      </c>
      <c r="J229" s="71">
        <f>'[1]1113'!AX136</f>
        <v>1840</v>
      </c>
      <c r="K229" s="71">
        <f t="shared" si="24"/>
        <v>920</v>
      </c>
      <c r="L229" s="71">
        <f t="shared" si="25"/>
        <v>920</v>
      </c>
      <c r="M229" s="66"/>
      <c r="N229" s="66"/>
      <c r="O229" s="79"/>
    </row>
    <row r="230" spans="1:15" s="80" customFormat="1" ht="15.75" x14ac:dyDescent="0.25">
      <c r="A230" s="66">
        <v>134</v>
      </c>
      <c r="B230" s="87"/>
      <c r="C230" s="68" t="str">
        <f>'[1]1113'!B137</f>
        <v>Стілець пм</v>
      </c>
      <c r="D230" s="66"/>
      <c r="E230" s="74">
        <f>'[1]1113'!D137</f>
        <v>11130029</v>
      </c>
      <c r="F230" s="66"/>
      <c r="G230" s="66"/>
      <c r="H230" s="66" t="s">
        <v>30</v>
      </c>
      <c r="I230" s="71">
        <f>'[1]1113'!AW137</f>
        <v>1</v>
      </c>
      <c r="J230" s="71">
        <f>'[1]1113'!AX137</f>
        <v>640</v>
      </c>
      <c r="K230" s="71">
        <f t="shared" si="24"/>
        <v>320</v>
      </c>
      <c r="L230" s="71">
        <f t="shared" si="25"/>
        <v>320</v>
      </c>
      <c r="M230" s="66"/>
      <c r="N230" s="66"/>
      <c r="O230" s="79"/>
    </row>
    <row r="231" spans="1:15" s="80" customFormat="1" ht="15.75" x14ac:dyDescent="0.25">
      <c r="A231" s="66">
        <v>135</v>
      </c>
      <c r="B231" s="87"/>
      <c r="C231" s="68" t="str">
        <f>'[1]1113'!B138</f>
        <v>Дошка 3-х профільна</v>
      </c>
      <c r="D231" s="66"/>
      <c r="E231" s="74">
        <f>'[1]1113'!D138</f>
        <v>11130030</v>
      </c>
      <c r="F231" s="66"/>
      <c r="G231" s="66"/>
      <c r="H231" s="66" t="s">
        <v>30</v>
      </c>
      <c r="I231" s="71">
        <f>'[1]1113'!AW138</f>
        <v>1</v>
      </c>
      <c r="J231" s="71">
        <f>'[1]1113'!AX138</f>
        <v>4100</v>
      </c>
      <c r="K231" s="71">
        <f t="shared" si="24"/>
        <v>2050</v>
      </c>
      <c r="L231" s="71">
        <f t="shared" si="25"/>
        <v>2050</v>
      </c>
      <c r="M231" s="66"/>
      <c r="N231" s="66"/>
      <c r="O231" s="79"/>
    </row>
    <row r="232" spans="1:15" s="80" customFormat="1" ht="15.75" x14ac:dyDescent="0.25">
      <c r="A232" s="66">
        <v>136</v>
      </c>
      <c r="B232" s="87"/>
      <c r="C232" s="68" t="str">
        <f>'[1]1113'!B139</f>
        <v>Фліп чарт 650*1000</v>
      </c>
      <c r="D232" s="66"/>
      <c r="E232" s="74">
        <f>'[1]1113'!D139</f>
        <v>11130031</v>
      </c>
      <c r="F232" s="66"/>
      <c r="G232" s="66"/>
      <c r="H232" s="66" t="s">
        <v>30</v>
      </c>
      <c r="I232" s="71">
        <f>'[1]1113'!AW139</f>
        <v>1</v>
      </c>
      <c r="J232" s="71">
        <f>'[1]1113'!AX139</f>
        <v>2050</v>
      </c>
      <c r="K232" s="71">
        <f t="shared" si="24"/>
        <v>1025</v>
      </c>
      <c r="L232" s="71">
        <f t="shared" si="25"/>
        <v>1025</v>
      </c>
      <c r="M232" s="66"/>
      <c r="N232" s="66"/>
      <c r="O232" s="79"/>
    </row>
    <row r="233" spans="1:15" s="80" customFormat="1" ht="15.75" x14ac:dyDescent="0.25">
      <c r="A233" s="66">
        <v>137</v>
      </c>
      <c r="B233" s="87"/>
      <c r="C233" s="68" t="str">
        <f>'[1]1113'!B140</f>
        <v>Скринька з кришкою</v>
      </c>
      <c r="D233" s="66"/>
      <c r="E233" s="74">
        <f>'[1]1113'!D140</f>
        <v>11130032</v>
      </c>
      <c r="F233" s="66"/>
      <c r="G233" s="66"/>
      <c r="H233" s="66" t="s">
        <v>30</v>
      </c>
      <c r="I233" s="71">
        <f>'[1]1113'!AW140</f>
        <v>1</v>
      </c>
      <c r="J233" s="71">
        <f>'[1]1113'!AX140</f>
        <v>2062.5</v>
      </c>
      <c r="K233" s="71">
        <f t="shared" si="24"/>
        <v>1031.25</v>
      </c>
      <c r="L233" s="71">
        <f t="shared" si="25"/>
        <v>1031.25</v>
      </c>
      <c r="M233" s="66"/>
      <c r="N233" s="66"/>
      <c r="O233" s="79"/>
    </row>
    <row r="234" spans="1:15" s="80" customFormat="1" ht="15.75" x14ac:dyDescent="0.25">
      <c r="A234" s="66">
        <v>138</v>
      </c>
      <c r="B234" s="87"/>
      <c r="C234" s="68" t="str">
        <f>'[1]1113'!B141</f>
        <v>Мат гімнастичний</v>
      </c>
      <c r="D234" s="66"/>
      <c r="E234" s="74">
        <f>'[1]1113'!D141</f>
        <v>11130033</v>
      </c>
      <c r="F234" s="66"/>
      <c r="G234" s="66"/>
      <c r="H234" s="66" t="s">
        <v>30</v>
      </c>
      <c r="I234" s="71">
        <f>'[1]1113'!AW141</f>
        <v>2</v>
      </c>
      <c r="J234" s="71">
        <f>'[1]1113'!AX141</f>
        <v>3000</v>
      </c>
      <c r="K234" s="71">
        <f t="shared" si="24"/>
        <v>1500</v>
      </c>
      <c r="L234" s="71">
        <f t="shared" si="25"/>
        <v>1500</v>
      </c>
      <c r="M234" s="66"/>
      <c r="N234" s="66"/>
      <c r="O234" s="79"/>
    </row>
    <row r="235" spans="1:15" s="80" customFormat="1" ht="15.75" x14ac:dyDescent="0.25">
      <c r="A235" s="66">
        <v>139</v>
      </c>
      <c r="B235" s="87"/>
      <c r="C235" s="68" t="str">
        <f>'[1]1113'!B142</f>
        <v>Балансир</v>
      </c>
      <c r="D235" s="66"/>
      <c r="E235" s="74">
        <f>'[1]1113'!D142</f>
        <v>11130034</v>
      </c>
      <c r="F235" s="66"/>
      <c r="G235" s="66"/>
      <c r="H235" s="66" t="s">
        <v>30</v>
      </c>
      <c r="I235" s="71">
        <f>'[1]1113'!AW142</f>
        <v>1</v>
      </c>
      <c r="J235" s="71">
        <f>'[1]1113'!AX142</f>
        <v>1205</v>
      </c>
      <c r="K235" s="71">
        <f t="shared" si="24"/>
        <v>602.5</v>
      </c>
      <c r="L235" s="71">
        <f t="shared" si="25"/>
        <v>602.5</v>
      </c>
      <c r="M235" s="66"/>
      <c r="N235" s="66"/>
      <c r="O235" s="79"/>
    </row>
    <row r="236" spans="1:15" s="80" customFormat="1" ht="15.75" x14ac:dyDescent="0.25">
      <c r="A236" s="66">
        <v>140</v>
      </c>
      <c r="B236" s="87"/>
      <c r="C236" s="68" t="str">
        <f>'[1]1113'!B143</f>
        <v>Дошка стенд 5 пов.</v>
      </c>
      <c r="D236" s="66"/>
      <c r="E236" s="74">
        <f>'[1]1113'!D143</f>
        <v>11130035</v>
      </c>
      <c r="F236" s="66"/>
      <c r="G236" s="66"/>
      <c r="H236" s="66" t="s">
        <v>30</v>
      </c>
      <c r="I236" s="71">
        <f>'[1]1113'!AW143</f>
        <v>1</v>
      </c>
      <c r="J236" s="71">
        <f>'[1]1113'!AX143</f>
        <v>3300</v>
      </c>
      <c r="K236" s="71">
        <f t="shared" si="24"/>
        <v>1650</v>
      </c>
      <c r="L236" s="71">
        <f t="shared" si="25"/>
        <v>1650</v>
      </c>
      <c r="M236" s="66"/>
      <c r="N236" s="66"/>
      <c r="O236" s="79"/>
    </row>
    <row r="237" spans="1:15" s="80" customFormat="1" ht="15.75" x14ac:dyDescent="0.25">
      <c r="A237" s="66">
        <v>141</v>
      </c>
      <c r="B237" s="87"/>
      <c r="C237" s="68" t="str">
        <f>'[1]1113'!B144</f>
        <v>Дошка стенд 1 пов.</v>
      </c>
      <c r="D237" s="66"/>
      <c r="E237" s="74">
        <f>'[1]1113'!D144</f>
        <v>11130036</v>
      </c>
      <c r="F237" s="66"/>
      <c r="G237" s="66"/>
      <c r="H237" s="66" t="s">
        <v>30</v>
      </c>
      <c r="I237" s="71">
        <f>'[1]1113'!AW144</f>
        <v>1</v>
      </c>
      <c r="J237" s="71">
        <f>'[1]1113'!AX144</f>
        <v>1055</v>
      </c>
      <c r="K237" s="71">
        <f t="shared" si="24"/>
        <v>527.5</v>
      </c>
      <c r="L237" s="71">
        <f t="shared" si="25"/>
        <v>527.5</v>
      </c>
      <c r="M237" s="66"/>
      <c r="N237" s="66"/>
      <c r="O237" s="79"/>
    </row>
    <row r="238" spans="1:15" s="80" customFormat="1" ht="15.75" x14ac:dyDescent="0.25">
      <c r="A238" s="66">
        <v>142</v>
      </c>
      <c r="B238" s="87"/>
      <c r="C238" s="68" t="str">
        <f>'[1]1113'!B145</f>
        <v>Стіл одномісний</v>
      </c>
      <c r="D238" s="66"/>
      <c r="E238" s="74">
        <f>'[1]1113'!D145</f>
        <v>11130037</v>
      </c>
      <c r="F238" s="66"/>
      <c r="G238" s="66"/>
      <c r="H238" s="66" t="s">
        <v>30</v>
      </c>
      <c r="I238" s="71">
        <f>'[1]1113'!AW145</f>
        <v>20</v>
      </c>
      <c r="J238" s="71">
        <f>'[1]1113'!AX145</f>
        <v>17700</v>
      </c>
      <c r="K238" s="71">
        <f t="shared" si="24"/>
        <v>8850</v>
      </c>
      <c r="L238" s="71">
        <f t="shared" si="25"/>
        <v>8850</v>
      </c>
      <c r="M238" s="66"/>
      <c r="N238" s="66"/>
      <c r="O238" s="79"/>
    </row>
    <row r="239" spans="1:15" s="80" customFormat="1" ht="15.75" x14ac:dyDescent="0.25">
      <c r="A239" s="66">
        <v>143</v>
      </c>
      <c r="B239" s="87"/>
      <c r="C239" s="68" t="str">
        <f>'[1]1113'!B146</f>
        <v>Світильники</v>
      </c>
      <c r="D239" s="66"/>
      <c r="E239" s="74">
        <f>'[1]1113'!D146</f>
        <v>11130038</v>
      </c>
      <c r="F239" s="66"/>
      <c r="G239" s="66"/>
      <c r="H239" s="66" t="s">
        <v>30</v>
      </c>
      <c r="I239" s="71">
        <f>'[1]1113'!AW146</f>
        <v>12</v>
      </c>
      <c r="J239" s="71">
        <f>'[1]1113'!AX146</f>
        <v>1980</v>
      </c>
      <c r="K239" s="71">
        <f t="shared" si="24"/>
        <v>990</v>
      </c>
      <c r="L239" s="71">
        <f t="shared" si="25"/>
        <v>990</v>
      </c>
      <c r="M239" s="66"/>
      <c r="N239" s="66"/>
      <c r="O239" s="79"/>
    </row>
    <row r="240" spans="1:15" s="80" customFormat="1" ht="15.75" x14ac:dyDescent="0.25">
      <c r="A240" s="66">
        <v>144</v>
      </c>
      <c r="B240" s="87"/>
      <c r="C240" s="68" t="str">
        <f>'[1]1113'!B147</f>
        <v>Стільці</v>
      </c>
      <c r="D240" s="66"/>
      <c r="E240" s="74">
        <f>'[1]1113'!D147</f>
        <v>11130039</v>
      </c>
      <c r="F240" s="66"/>
      <c r="G240" s="66"/>
      <c r="H240" s="66" t="s">
        <v>30</v>
      </c>
      <c r="I240" s="71">
        <f>'[1]1113'!AW147</f>
        <v>20</v>
      </c>
      <c r="J240" s="71">
        <f>'[1]1113'!AX147</f>
        <v>9600</v>
      </c>
      <c r="K240" s="71">
        <f t="shared" si="24"/>
        <v>4800</v>
      </c>
      <c r="L240" s="71">
        <f t="shared" si="25"/>
        <v>4800</v>
      </c>
      <c r="M240" s="66"/>
      <c r="N240" s="66"/>
      <c r="O240" s="79"/>
    </row>
    <row r="241" spans="1:15" s="80" customFormat="1" ht="15.75" x14ac:dyDescent="0.25">
      <c r="A241" s="66">
        <v>145</v>
      </c>
      <c r="B241" s="87"/>
      <c r="C241" s="68" t="str">
        <f>'[1]1113'!B148</f>
        <v>Стінка дит. куточок природи</v>
      </c>
      <c r="D241" s="66"/>
      <c r="E241" s="74">
        <f>'[1]1113'!D148</f>
        <v>11130040</v>
      </c>
      <c r="F241" s="66"/>
      <c r="G241" s="66"/>
      <c r="H241" s="66" t="s">
        <v>30</v>
      </c>
      <c r="I241" s="71">
        <f>'[1]1113'!AW148</f>
        <v>1</v>
      </c>
      <c r="J241" s="71">
        <f>'[1]1113'!AX148</f>
        <v>2170</v>
      </c>
      <c r="K241" s="71">
        <f t="shared" si="24"/>
        <v>1085</v>
      </c>
      <c r="L241" s="71">
        <f t="shared" si="25"/>
        <v>1085</v>
      </c>
      <c r="M241" s="66"/>
      <c r="N241" s="66"/>
      <c r="O241" s="79"/>
    </row>
    <row r="242" spans="1:15" s="80" customFormat="1" ht="15.75" x14ac:dyDescent="0.25">
      <c r="A242" s="66">
        <v>146</v>
      </c>
      <c r="B242" s="87"/>
      <c r="C242" s="68" t="str">
        <f>'[1]1113'!B149</f>
        <v>Дошка коркова</v>
      </c>
      <c r="D242" s="66"/>
      <c r="E242" s="74">
        <f>'[1]1113'!D149</f>
        <v>11130041</v>
      </c>
      <c r="F242" s="66"/>
      <c r="G242" s="66"/>
      <c r="H242" s="66" t="s">
        <v>30</v>
      </c>
      <c r="I242" s="71">
        <f>'[1]1113'!AW149</f>
        <v>1</v>
      </c>
      <c r="J242" s="71">
        <f>'[1]1113'!AX149</f>
        <v>750</v>
      </c>
      <c r="K242" s="71">
        <f t="shared" si="24"/>
        <v>375</v>
      </c>
      <c r="L242" s="71">
        <f t="shared" si="25"/>
        <v>375</v>
      </c>
      <c r="M242" s="66"/>
      <c r="N242" s="66"/>
      <c r="O242" s="79"/>
    </row>
    <row r="243" spans="1:15" s="80" customFormat="1" ht="15.75" x14ac:dyDescent="0.25">
      <c r="A243" s="66">
        <v>147</v>
      </c>
      <c r="B243" s="87"/>
      <c r="C243" s="68" t="str">
        <f>'[1]1113'!B150</f>
        <v>Флеш.накопич.</v>
      </c>
      <c r="D243" s="66"/>
      <c r="E243" s="74">
        <f>'[1]1113'!D150</f>
        <v>11130042</v>
      </c>
      <c r="F243" s="66"/>
      <c r="G243" s="66"/>
      <c r="H243" s="66" t="s">
        <v>30</v>
      </c>
      <c r="I243" s="71">
        <f>'[1]1113'!AW150</f>
        <v>1</v>
      </c>
      <c r="J243" s="71">
        <f>'[1]1113'!AX150</f>
        <v>695</v>
      </c>
      <c r="K243" s="71">
        <f t="shared" si="24"/>
        <v>347.5</v>
      </c>
      <c r="L243" s="71">
        <f t="shared" si="25"/>
        <v>347.5</v>
      </c>
      <c r="M243" s="66"/>
      <c r="N243" s="66"/>
      <c r="O243" s="79"/>
    </row>
    <row r="244" spans="1:15" s="80" customFormat="1" ht="15.75" x14ac:dyDescent="0.25">
      <c r="A244" s="66">
        <v>148</v>
      </c>
      <c r="B244" s="87"/>
      <c r="C244" s="68" t="str">
        <f>'[1]1113'!B151</f>
        <v>Крісло підвісне</v>
      </c>
      <c r="D244" s="66"/>
      <c r="E244" s="74">
        <f>'[1]1113'!D151</f>
        <v>11130043</v>
      </c>
      <c r="F244" s="66"/>
      <c r="G244" s="66"/>
      <c r="H244" s="66" t="s">
        <v>30</v>
      </c>
      <c r="I244" s="71">
        <f>'[1]1113'!AW151</f>
        <v>1</v>
      </c>
      <c r="J244" s="71">
        <f>'[1]1113'!AX151</f>
        <v>5950</v>
      </c>
      <c r="K244" s="71">
        <f t="shared" si="24"/>
        <v>2975</v>
      </c>
      <c r="L244" s="71">
        <f t="shared" si="25"/>
        <v>2975</v>
      </c>
      <c r="M244" s="66"/>
      <c r="N244" s="66"/>
      <c r="O244" s="79"/>
    </row>
    <row r="245" spans="1:15" s="80" customFormat="1" ht="15.75" x14ac:dyDescent="0.25">
      <c r="A245" s="66">
        <v>149</v>
      </c>
      <c r="B245" s="87"/>
      <c r="C245" s="68" t="str">
        <f>'[1]1113'!B152</f>
        <v>Гглобус фізичний</v>
      </c>
      <c r="D245" s="66"/>
      <c r="E245" s="74">
        <f>'[1]1113'!D152</f>
        <v>11130044</v>
      </c>
      <c r="F245" s="66"/>
      <c r="G245" s="66"/>
      <c r="H245" s="66" t="s">
        <v>30</v>
      </c>
      <c r="I245" s="71">
        <f>'[1]1113'!AW152</f>
        <v>1</v>
      </c>
      <c r="J245" s="71">
        <f>'[1]1113'!AX152</f>
        <v>260</v>
      </c>
      <c r="K245" s="71">
        <f t="shared" si="24"/>
        <v>130</v>
      </c>
      <c r="L245" s="71">
        <f t="shared" si="25"/>
        <v>130</v>
      </c>
      <c r="M245" s="66"/>
      <c r="N245" s="66"/>
      <c r="O245" s="79"/>
    </row>
    <row r="246" spans="1:15" s="80" customFormat="1" ht="15.75" x14ac:dyDescent="0.25">
      <c r="A246" s="66">
        <v>150</v>
      </c>
      <c r="B246" s="87"/>
      <c r="C246" s="68" t="str">
        <f>'[1]1113'!B153</f>
        <v>Пол.карта світу</v>
      </c>
      <c r="D246" s="66"/>
      <c r="E246" s="74">
        <f>'[1]1113'!D153</f>
        <v>11130045</v>
      </c>
      <c r="F246" s="66"/>
      <c r="G246" s="66"/>
      <c r="H246" s="66" t="s">
        <v>30</v>
      </c>
      <c r="I246" s="71">
        <f>'[1]1113'!AW153</f>
        <v>1</v>
      </c>
      <c r="J246" s="71">
        <f>'[1]1113'!AX153</f>
        <v>440</v>
      </c>
      <c r="K246" s="71">
        <f t="shared" si="24"/>
        <v>220</v>
      </c>
      <c r="L246" s="71">
        <f t="shared" si="25"/>
        <v>220</v>
      </c>
      <c r="M246" s="66"/>
      <c r="N246" s="66"/>
      <c r="O246" s="79"/>
    </row>
    <row r="247" spans="1:15" s="80" customFormat="1" ht="15.75" x14ac:dyDescent="0.25">
      <c r="A247" s="66">
        <v>151</v>
      </c>
      <c r="B247" s="87"/>
      <c r="C247" s="68" t="str">
        <f>'[1]1113'!B154</f>
        <v>Світ. Екологічні проблеми</v>
      </c>
      <c r="D247" s="66"/>
      <c r="E247" s="74">
        <f>'[1]1113'!D154</f>
        <v>11130046</v>
      </c>
      <c r="F247" s="66"/>
      <c r="G247" s="66"/>
      <c r="H247" s="66" t="s">
        <v>30</v>
      </c>
      <c r="I247" s="71">
        <f>'[1]1113'!AW154</f>
        <v>1</v>
      </c>
      <c r="J247" s="71">
        <f>'[1]1113'!AX154</f>
        <v>350</v>
      </c>
      <c r="K247" s="71">
        <f t="shared" si="24"/>
        <v>175</v>
      </c>
      <c r="L247" s="71">
        <f t="shared" si="25"/>
        <v>175</v>
      </c>
      <c r="M247" s="66"/>
      <c r="N247" s="66"/>
      <c r="O247" s="79"/>
    </row>
    <row r="248" spans="1:15" s="80" customFormat="1" ht="15.75" x14ac:dyDescent="0.25">
      <c r="A248" s="66">
        <v>152</v>
      </c>
      <c r="B248" s="87"/>
      <c r="C248" s="68" t="str">
        <f>'[1]1113'!B155</f>
        <v>Політико-адмін.карта України</v>
      </c>
      <c r="D248" s="66"/>
      <c r="E248" s="74">
        <f>'[1]1113'!D155</f>
        <v>11130047</v>
      </c>
      <c r="F248" s="66"/>
      <c r="G248" s="66"/>
      <c r="H248" s="66" t="s">
        <v>30</v>
      </c>
      <c r="I248" s="71">
        <f>'[1]1113'!AW155</f>
        <v>1</v>
      </c>
      <c r="J248" s="71">
        <f>'[1]1113'!AX155</f>
        <v>130</v>
      </c>
      <c r="K248" s="71">
        <f t="shared" si="24"/>
        <v>65</v>
      </c>
      <c r="L248" s="71">
        <f t="shared" si="25"/>
        <v>65</v>
      </c>
      <c r="M248" s="66"/>
      <c r="N248" s="66"/>
      <c r="O248" s="79"/>
    </row>
    <row r="249" spans="1:15" s="80" customFormat="1" ht="15.75" x14ac:dyDescent="0.25">
      <c r="A249" s="66">
        <v>153</v>
      </c>
      <c r="B249" s="87"/>
      <c r="C249" s="68" t="str">
        <f>'[1]1113'!B156</f>
        <v>Україна. Екологічна ситуація</v>
      </c>
      <c r="D249" s="66"/>
      <c r="E249" s="74">
        <f>'[1]1113'!D156</f>
        <v>11130048</v>
      </c>
      <c r="F249" s="66"/>
      <c r="G249" s="66"/>
      <c r="H249" s="66" t="s">
        <v>30</v>
      </c>
      <c r="I249" s="71">
        <f>'[1]1113'!AW156</f>
        <v>1</v>
      </c>
      <c r="J249" s="71">
        <f>'[1]1113'!AX156</f>
        <v>370</v>
      </c>
      <c r="K249" s="71">
        <f t="shared" si="24"/>
        <v>185</v>
      </c>
      <c r="L249" s="71">
        <f t="shared" si="25"/>
        <v>185</v>
      </c>
      <c r="M249" s="66"/>
      <c r="N249" s="66"/>
      <c r="O249" s="79"/>
    </row>
    <row r="250" spans="1:15" s="80" customFormat="1" ht="15.75" x14ac:dyDescent="0.25">
      <c r="A250" s="66">
        <v>154</v>
      </c>
      <c r="B250" s="87"/>
      <c r="C250" s="68" t="str">
        <f>'[1]1113'!B157</f>
        <v xml:space="preserve">Топографічна карта </v>
      </c>
      <c r="D250" s="66"/>
      <c r="E250" s="74">
        <f>'[1]1113'!D157</f>
        <v>11130049</v>
      </c>
      <c r="F250" s="66"/>
      <c r="G250" s="66"/>
      <c r="H250" s="66" t="s">
        <v>30</v>
      </c>
      <c r="I250" s="71">
        <f>'[1]1113'!AW157</f>
        <v>1</v>
      </c>
      <c r="J250" s="71">
        <f>'[1]1113'!AX157</f>
        <v>370</v>
      </c>
      <c r="K250" s="71">
        <f t="shared" si="24"/>
        <v>185</v>
      </c>
      <c r="L250" s="71">
        <f t="shared" si="25"/>
        <v>185</v>
      </c>
      <c r="M250" s="66"/>
      <c r="N250" s="66"/>
      <c r="O250" s="79"/>
    </row>
    <row r="251" spans="1:15" s="80" customFormat="1" ht="15.75" x14ac:dyDescent="0.25">
      <c r="A251" s="66">
        <v>155</v>
      </c>
      <c r="B251" s="87"/>
      <c r="C251" s="68" t="str">
        <f>'[1]1113'!B158</f>
        <v>Мікропрепарати ботаніка</v>
      </c>
      <c r="D251" s="66"/>
      <c r="E251" s="74">
        <f>'[1]1113'!D158</f>
        <v>11130050</v>
      </c>
      <c r="F251" s="66"/>
      <c r="G251" s="66"/>
      <c r="H251" s="66" t="s">
        <v>30</v>
      </c>
      <c r="I251" s="71">
        <f>'[1]1113'!AW158</f>
        <v>1</v>
      </c>
      <c r="J251" s="71">
        <f>'[1]1113'!AX158</f>
        <v>2880</v>
      </c>
      <c r="K251" s="71">
        <f t="shared" si="24"/>
        <v>1440</v>
      </c>
      <c r="L251" s="71">
        <f t="shared" si="25"/>
        <v>1440</v>
      </c>
      <c r="M251" s="66"/>
      <c r="N251" s="66"/>
      <c r="O251" s="79"/>
    </row>
    <row r="252" spans="1:15" s="80" customFormat="1" ht="15.75" x14ac:dyDescent="0.25">
      <c r="A252" s="66">
        <v>156</v>
      </c>
      <c r="B252" s="87"/>
      <c r="C252" s="68" t="str">
        <f>'[1]1113'!B159</f>
        <v>Мікропрепарати зоологія</v>
      </c>
      <c r="D252" s="66"/>
      <c r="E252" s="74">
        <f>'[1]1113'!D159</f>
        <v>11130051</v>
      </c>
      <c r="F252" s="66"/>
      <c r="G252" s="66"/>
      <c r="H252" s="66" t="s">
        <v>30</v>
      </c>
      <c r="I252" s="71">
        <f>'[1]1113'!AW159</f>
        <v>1</v>
      </c>
      <c r="J252" s="71">
        <f>'[1]1113'!AX159</f>
        <v>3300</v>
      </c>
      <c r="K252" s="71">
        <f t="shared" si="24"/>
        <v>1650</v>
      </c>
      <c r="L252" s="71">
        <f t="shared" si="25"/>
        <v>1650</v>
      </c>
      <c r="M252" s="66"/>
      <c r="N252" s="66"/>
      <c r="O252" s="79"/>
    </row>
    <row r="253" spans="1:15" s="80" customFormat="1" ht="15.75" x14ac:dyDescent="0.25">
      <c r="A253" s="66">
        <v>157</v>
      </c>
      <c r="B253" s="87"/>
      <c r="C253" s="68" t="str">
        <f>'[1]1113'!B160</f>
        <v>Колекція корисні копалини</v>
      </c>
      <c r="D253" s="66"/>
      <c r="E253" s="74">
        <f>'[1]1113'!D160</f>
        <v>11130052</v>
      </c>
      <c r="F253" s="66"/>
      <c r="G253" s="66"/>
      <c r="H253" s="66" t="s">
        <v>30</v>
      </c>
      <c r="I253" s="71">
        <f>'[1]1113'!AW160</f>
        <v>1</v>
      </c>
      <c r="J253" s="71">
        <f>'[1]1113'!AX160</f>
        <v>1400</v>
      </c>
      <c r="K253" s="71">
        <f t="shared" si="24"/>
        <v>700</v>
      </c>
      <c r="L253" s="71">
        <f t="shared" si="25"/>
        <v>700</v>
      </c>
      <c r="M253" s="66"/>
      <c r="N253" s="66"/>
      <c r="O253" s="79"/>
    </row>
    <row r="254" spans="1:15" s="80" customFormat="1" ht="15.75" x14ac:dyDescent="0.25">
      <c r="A254" s="66">
        <v>158</v>
      </c>
      <c r="B254" s="87"/>
      <c r="C254" s="68" t="str">
        <f>'[1]1113'!B161</f>
        <v>Стілець учнів т-подіб.</v>
      </c>
      <c r="D254" s="66"/>
      <c r="E254" s="74">
        <f>'[1]1113'!D161</f>
        <v>11130053</v>
      </c>
      <c r="F254" s="66"/>
      <c r="G254" s="66"/>
      <c r="H254" s="66" t="s">
        <v>30</v>
      </c>
      <c r="I254" s="71">
        <f>'[1]1113'!AW161</f>
        <v>22</v>
      </c>
      <c r="J254" s="71">
        <f>'[1]1113'!AX161</f>
        <v>10780</v>
      </c>
      <c r="K254" s="71">
        <f t="shared" si="24"/>
        <v>5390</v>
      </c>
      <c r="L254" s="71">
        <f t="shared" si="25"/>
        <v>5390</v>
      </c>
      <c r="M254" s="66"/>
      <c r="N254" s="66"/>
      <c r="O254" s="79"/>
    </row>
    <row r="255" spans="1:15" s="80" customFormat="1" ht="31.5" x14ac:dyDescent="0.25">
      <c r="A255" s="66">
        <v>159</v>
      </c>
      <c r="B255" s="87"/>
      <c r="C255" s="68" t="str">
        <f>'[1]1113'!B162</f>
        <v xml:space="preserve">Демонстр. набір цифр і знаків на магнітах </v>
      </c>
      <c r="D255" s="66"/>
      <c r="E255" s="74">
        <f>'[1]1113'!D162</f>
        <v>11130054</v>
      </c>
      <c r="F255" s="66"/>
      <c r="G255" s="66"/>
      <c r="H255" s="66" t="s">
        <v>30</v>
      </c>
      <c r="I255" s="71">
        <f>'[1]1113'!AW162</f>
        <v>1</v>
      </c>
      <c r="J255" s="71">
        <f>'[1]1113'!AX162</f>
        <v>290</v>
      </c>
      <c r="K255" s="71">
        <f t="shared" si="24"/>
        <v>145</v>
      </c>
      <c r="L255" s="71">
        <f t="shared" si="25"/>
        <v>145</v>
      </c>
      <c r="M255" s="66"/>
      <c r="N255" s="66"/>
      <c r="O255" s="79"/>
    </row>
    <row r="256" spans="1:15" s="80" customFormat="1" ht="31.5" x14ac:dyDescent="0.25">
      <c r="A256" s="66">
        <v>160</v>
      </c>
      <c r="B256" s="87"/>
      <c r="C256" s="68" t="str">
        <f>'[1]1113'!B163</f>
        <v>Рахункові палички кюїзенера комплект</v>
      </c>
      <c r="D256" s="66"/>
      <c r="E256" s="74">
        <f>'[1]1113'!D163</f>
        <v>11130055</v>
      </c>
      <c r="F256" s="66"/>
      <c r="G256" s="66"/>
      <c r="H256" s="66" t="s">
        <v>30</v>
      </c>
      <c r="I256" s="71">
        <f>'[1]1113'!AW163</f>
        <v>1</v>
      </c>
      <c r="J256" s="71">
        <f>'[1]1113'!AX163</f>
        <v>503</v>
      </c>
      <c r="K256" s="71">
        <f t="shared" si="24"/>
        <v>251.5</v>
      </c>
      <c r="L256" s="71">
        <f t="shared" si="25"/>
        <v>251.5</v>
      </c>
      <c r="M256" s="66"/>
      <c r="N256" s="66"/>
      <c r="O256" s="79"/>
    </row>
    <row r="257" spans="1:15" s="80" customFormat="1" ht="15.75" x14ac:dyDescent="0.25">
      <c r="A257" s="66">
        <v>161</v>
      </c>
      <c r="B257" s="87"/>
      <c r="C257" s="68" t="str">
        <f>'[1]1113'!B164</f>
        <v>Годинник пісочний 1хв.</v>
      </c>
      <c r="D257" s="66"/>
      <c r="E257" s="74">
        <f>'[1]1113'!D164</f>
        <v>11130056</v>
      </c>
      <c r="F257" s="66"/>
      <c r="G257" s="66"/>
      <c r="H257" s="66" t="s">
        <v>30</v>
      </c>
      <c r="I257" s="71">
        <f>'[1]1113'!AW164</f>
        <v>1</v>
      </c>
      <c r="J257" s="71">
        <f>'[1]1113'!AX164</f>
        <v>80</v>
      </c>
      <c r="K257" s="71">
        <f t="shared" si="24"/>
        <v>40</v>
      </c>
      <c r="L257" s="71">
        <f t="shared" si="25"/>
        <v>40</v>
      </c>
      <c r="M257" s="66"/>
      <c r="N257" s="66"/>
      <c r="O257" s="79"/>
    </row>
    <row r="258" spans="1:15" s="80" customFormat="1" ht="31.5" x14ac:dyDescent="0.25">
      <c r="A258" s="66">
        <v>162</v>
      </c>
      <c r="B258" s="87"/>
      <c r="C258" s="68" t="str">
        <f>'[1]1113'!B165</f>
        <v>Компл.(лінійка1м. 2 трикут.циркуль транспортир)</v>
      </c>
      <c r="D258" s="66"/>
      <c r="E258" s="74">
        <f>'[1]1113'!D165</f>
        <v>11130057</v>
      </c>
      <c r="F258" s="66"/>
      <c r="G258" s="66"/>
      <c r="H258" s="66" t="s">
        <v>30</v>
      </c>
      <c r="I258" s="71">
        <f>'[1]1113'!AW165</f>
        <v>1</v>
      </c>
      <c r="J258" s="71">
        <f>'[1]1113'!AX165</f>
        <v>1750</v>
      </c>
      <c r="K258" s="71">
        <f t="shared" si="24"/>
        <v>875</v>
      </c>
      <c r="L258" s="71">
        <f t="shared" si="25"/>
        <v>875</v>
      </c>
      <c r="M258" s="66"/>
      <c r="N258" s="66"/>
      <c r="O258" s="79"/>
    </row>
    <row r="259" spans="1:15" s="80" customFormat="1" ht="31.5" x14ac:dyDescent="0.25">
      <c r="A259" s="66">
        <v>163</v>
      </c>
      <c r="B259" s="87"/>
      <c r="C259" s="68" t="str">
        <f>'[1]1113'!B166</f>
        <v>Наочно-дидактич мат.з укр мови на магнітах</v>
      </c>
      <c r="D259" s="66"/>
      <c r="E259" s="74">
        <f>'[1]1113'!D166</f>
        <v>11130058</v>
      </c>
      <c r="F259" s="66"/>
      <c r="G259" s="66"/>
      <c r="H259" s="66" t="s">
        <v>30</v>
      </c>
      <c r="I259" s="71">
        <f>'[1]1113'!AW166</f>
        <v>1</v>
      </c>
      <c r="J259" s="71">
        <f>'[1]1113'!AX166</f>
        <v>1200</v>
      </c>
      <c r="K259" s="71">
        <f t="shared" si="24"/>
        <v>600</v>
      </c>
      <c r="L259" s="71">
        <f t="shared" si="25"/>
        <v>600</v>
      </c>
      <c r="M259" s="66"/>
      <c r="N259" s="66"/>
      <c r="O259" s="79"/>
    </row>
    <row r="260" spans="1:15" s="80" customFormat="1" ht="31.5" x14ac:dyDescent="0.25">
      <c r="A260" s="66">
        <v>164</v>
      </c>
      <c r="B260" s="87"/>
      <c r="C260" s="68" t="str">
        <f>'[1]1113'!B167</f>
        <v>Наочно-дидактич мат.з анг.мови на магнітах</v>
      </c>
      <c r="D260" s="66"/>
      <c r="E260" s="74">
        <f>'[1]1113'!D167</f>
        <v>11130059</v>
      </c>
      <c r="F260" s="66"/>
      <c r="G260" s="66"/>
      <c r="H260" s="66" t="s">
        <v>30</v>
      </c>
      <c r="I260" s="71">
        <f>'[1]1113'!AW167</f>
        <v>1</v>
      </c>
      <c r="J260" s="71">
        <f>'[1]1113'!AX167</f>
        <v>1200</v>
      </c>
      <c r="K260" s="71">
        <f t="shared" si="24"/>
        <v>600</v>
      </c>
      <c r="L260" s="71">
        <f t="shared" si="25"/>
        <v>600</v>
      </c>
      <c r="M260" s="66"/>
      <c r="N260" s="66"/>
      <c r="O260" s="79"/>
    </row>
    <row r="261" spans="1:15" s="80" customFormat="1" ht="15.75" x14ac:dyDescent="0.25">
      <c r="A261" s="66">
        <v>165</v>
      </c>
      <c r="B261" s="87"/>
      <c r="C261" s="68" t="str">
        <f>'[1]1113'!B168</f>
        <v>Стенд інформац.</v>
      </c>
      <c r="D261" s="66"/>
      <c r="E261" s="74">
        <f>'[1]1113'!D168</f>
        <v>11130060</v>
      </c>
      <c r="F261" s="66"/>
      <c r="G261" s="66"/>
      <c r="H261" s="66" t="s">
        <v>30</v>
      </c>
      <c r="I261" s="71">
        <f>'[1]1113'!AW168</f>
        <v>1</v>
      </c>
      <c r="J261" s="71">
        <f>'[1]1113'!AX168</f>
        <v>3600</v>
      </c>
      <c r="K261" s="71">
        <f t="shared" si="24"/>
        <v>1800</v>
      </c>
      <c r="L261" s="71">
        <f t="shared" si="25"/>
        <v>1800</v>
      </c>
      <c r="M261" s="66"/>
      <c r="N261" s="66"/>
      <c r="O261" s="79"/>
    </row>
    <row r="262" spans="1:15" s="80" customFormat="1" ht="15.75" x14ac:dyDescent="0.25">
      <c r="A262" s="66">
        <v>166</v>
      </c>
      <c r="B262" s="87"/>
      <c r="C262" s="68" t="str">
        <f>'[1]1113'!B169</f>
        <v>Жалюзі</v>
      </c>
      <c r="D262" s="66"/>
      <c r="E262" s="74">
        <f>'[1]1113'!D169</f>
        <v>11130061</v>
      </c>
      <c r="F262" s="66"/>
      <c r="G262" s="66"/>
      <c r="H262" s="66" t="s">
        <v>30</v>
      </c>
      <c r="I262" s="71">
        <f>'[1]1113'!AW169</f>
        <v>1</v>
      </c>
      <c r="J262" s="71">
        <f>'[1]1113'!AX169</f>
        <v>4941</v>
      </c>
      <c r="K262" s="71">
        <f t="shared" si="24"/>
        <v>2470.5</v>
      </c>
      <c r="L262" s="71">
        <f t="shared" si="25"/>
        <v>2470.5</v>
      </c>
      <c r="M262" s="66"/>
      <c r="N262" s="66"/>
      <c r="O262" s="79"/>
    </row>
    <row r="263" spans="1:15" s="80" customFormat="1" ht="15.75" x14ac:dyDescent="0.25">
      <c r="A263" s="66">
        <v>167</v>
      </c>
      <c r="B263" s="87"/>
      <c r="C263" s="68" t="str">
        <f>'[1]1113'!B170</f>
        <v>Дошка 3-х профільна магнітна</v>
      </c>
      <c r="D263" s="66"/>
      <c r="E263" s="74">
        <f>'[1]1113'!D170</f>
        <v>11130062</v>
      </c>
      <c r="F263" s="66"/>
      <c r="G263" s="66"/>
      <c r="H263" s="66" t="s">
        <v>30</v>
      </c>
      <c r="I263" s="71">
        <f>'[1]1113'!AW170</f>
        <v>2</v>
      </c>
      <c r="J263" s="71">
        <f>'[1]1113'!AX170</f>
        <v>9000</v>
      </c>
      <c r="K263" s="71">
        <f t="shared" si="24"/>
        <v>4500</v>
      </c>
      <c r="L263" s="71">
        <f t="shared" si="25"/>
        <v>4500</v>
      </c>
      <c r="M263" s="66"/>
      <c r="N263" s="66"/>
      <c r="O263" s="79"/>
    </row>
    <row r="264" spans="1:15" s="80" customFormat="1" ht="15.75" x14ac:dyDescent="0.25">
      <c r="A264" s="66">
        <v>168</v>
      </c>
      <c r="B264" s="87"/>
      <c r="C264" s="68" t="str">
        <f>'[1]1113'!B171</f>
        <v>Дошка коркова</v>
      </c>
      <c r="D264" s="66"/>
      <c r="E264" s="74">
        <f>'[1]1113'!D171</f>
        <v>11130063</v>
      </c>
      <c r="F264" s="66"/>
      <c r="G264" s="66"/>
      <c r="H264" s="66" t="s">
        <v>30</v>
      </c>
      <c r="I264" s="71">
        <f>'[1]1113'!AW171</f>
        <v>2</v>
      </c>
      <c r="J264" s="71">
        <f>'[1]1113'!AX171</f>
        <v>1500</v>
      </c>
      <c r="K264" s="71">
        <f t="shared" si="24"/>
        <v>750</v>
      </c>
      <c r="L264" s="71">
        <f t="shared" si="25"/>
        <v>750</v>
      </c>
      <c r="M264" s="66"/>
      <c r="N264" s="66"/>
      <c r="O264" s="79"/>
    </row>
    <row r="265" spans="1:15" s="80" customFormat="1" ht="15.75" x14ac:dyDescent="0.25">
      <c r="A265" s="66">
        <v>169</v>
      </c>
      <c r="B265" s="87"/>
      <c r="C265" s="68" t="str">
        <f>'[1]1113'!B172</f>
        <v>Фліп чарт 650*1000</v>
      </c>
      <c r="D265" s="66"/>
      <c r="E265" s="74">
        <f>'[1]1113'!D172</f>
        <v>11130064</v>
      </c>
      <c r="F265" s="66"/>
      <c r="G265" s="66"/>
      <c r="H265" s="66" t="s">
        <v>30</v>
      </c>
      <c r="I265" s="71">
        <f>'[1]1113'!AW172</f>
        <v>2</v>
      </c>
      <c r="J265" s="71">
        <f>'[1]1113'!AX172</f>
        <v>3760</v>
      </c>
      <c r="K265" s="71">
        <f t="shared" si="24"/>
        <v>1880</v>
      </c>
      <c r="L265" s="71">
        <f t="shared" si="25"/>
        <v>1880</v>
      </c>
      <c r="M265" s="66"/>
      <c r="N265" s="66"/>
      <c r="O265" s="79"/>
    </row>
    <row r="266" spans="1:15" s="80" customFormat="1" ht="15.75" x14ac:dyDescent="0.25">
      <c r="A266" s="66">
        <v>170</v>
      </c>
      <c r="B266" s="87"/>
      <c r="C266" s="68" t="str">
        <f>'[1]1113'!B173</f>
        <v>Вогнегасник</v>
      </c>
      <c r="D266" s="66"/>
      <c r="E266" s="74">
        <f>'[1]1113'!D173</f>
        <v>11130065</v>
      </c>
      <c r="F266" s="66"/>
      <c r="G266" s="66"/>
      <c r="H266" s="66" t="s">
        <v>30</v>
      </c>
      <c r="I266" s="71">
        <f>'[1]1113'!AW173</f>
        <v>10</v>
      </c>
      <c r="J266" s="71">
        <f>'[1]1113'!AX173</f>
        <v>7254</v>
      </c>
      <c r="K266" s="71">
        <f t="shared" si="24"/>
        <v>3627</v>
      </c>
      <c r="L266" s="71">
        <f t="shared" si="25"/>
        <v>3627</v>
      </c>
      <c r="M266" s="66"/>
      <c r="N266" s="66"/>
      <c r="O266" s="79"/>
    </row>
    <row r="267" spans="1:15" s="80" customFormat="1" ht="15.75" x14ac:dyDescent="0.25">
      <c r="A267" s="66">
        <v>171</v>
      </c>
      <c r="B267" s="87"/>
      <c r="C267" s="68" t="str">
        <f>'[1]1113'!B174</f>
        <v>Шафа  книжна відкрита</v>
      </c>
      <c r="D267" s="66"/>
      <c r="E267" s="74">
        <f>'[1]1113'!D174</f>
        <v>11130066</v>
      </c>
      <c r="F267" s="66"/>
      <c r="G267" s="66"/>
      <c r="H267" s="66" t="s">
        <v>30</v>
      </c>
      <c r="I267" s="71">
        <f>'[1]1113'!AW174</f>
        <v>2</v>
      </c>
      <c r="J267" s="71">
        <f>'[1]1113'!AX174</f>
        <v>4440</v>
      </c>
      <c r="K267" s="71">
        <f t="shared" si="24"/>
        <v>2220</v>
      </c>
      <c r="L267" s="71">
        <f t="shared" si="25"/>
        <v>2220</v>
      </c>
      <c r="M267" s="66"/>
      <c r="N267" s="66"/>
      <c r="O267" s="79"/>
    </row>
    <row r="268" spans="1:15" s="80" customFormat="1" ht="15.75" x14ac:dyDescent="0.25">
      <c r="A268" s="66">
        <v>172</v>
      </c>
      <c r="B268" s="87"/>
      <c r="C268" s="68" t="str">
        <f>'[1]1113'!B175</f>
        <v>Шафа книжкова напіввідкрита</v>
      </c>
      <c r="D268" s="66"/>
      <c r="E268" s="74">
        <f>'[1]1113'!D175</f>
        <v>11130067</v>
      </c>
      <c r="F268" s="66"/>
      <c r="G268" s="66"/>
      <c r="H268" s="66" t="s">
        <v>30</v>
      </c>
      <c r="I268" s="71">
        <f>'[1]1113'!AW175</f>
        <v>4</v>
      </c>
      <c r="J268" s="71">
        <f>'[1]1113'!AX175</f>
        <v>10880</v>
      </c>
      <c r="K268" s="71">
        <f t="shared" si="24"/>
        <v>5440</v>
      </c>
      <c r="L268" s="71">
        <f t="shared" si="25"/>
        <v>5440</v>
      </c>
      <c r="M268" s="66"/>
      <c r="N268" s="66"/>
      <c r="O268" s="79"/>
    </row>
    <row r="269" spans="1:15" s="80" customFormat="1" ht="15.75" x14ac:dyDescent="0.25">
      <c r="A269" s="66">
        <v>173</v>
      </c>
      <c r="B269" s="87"/>
      <c r="C269" s="68" t="str">
        <f>'[1]1113'!B176</f>
        <v>Приставка до шафи</v>
      </c>
      <c r="D269" s="66"/>
      <c r="E269" s="74">
        <f>'[1]1113'!D176</f>
        <v>11130068</v>
      </c>
      <c r="F269" s="66"/>
      <c r="G269" s="66"/>
      <c r="H269" s="66" t="s">
        <v>30</v>
      </c>
      <c r="I269" s="71">
        <f>'[1]1113'!AW176</f>
        <v>4</v>
      </c>
      <c r="J269" s="71">
        <f>'[1]1113'!AX176</f>
        <v>5800</v>
      </c>
      <c r="K269" s="71">
        <f t="shared" si="24"/>
        <v>2900</v>
      </c>
      <c r="L269" s="71">
        <f t="shared" si="25"/>
        <v>2900</v>
      </c>
      <c r="M269" s="66"/>
      <c r="N269" s="66"/>
      <c r="O269" s="79"/>
    </row>
    <row r="270" spans="1:15" s="80" customFormat="1" ht="15.75" x14ac:dyDescent="0.25">
      <c r="A270" s="66">
        <v>174</v>
      </c>
      <c r="B270" s="87"/>
      <c r="C270" s="68" t="str">
        <f>'[1]1113'!B177</f>
        <v>Стіл учнів одноміс.регульований</v>
      </c>
      <c r="D270" s="66"/>
      <c r="E270" s="74">
        <f>'[1]1113'!D177</f>
        <v>11130069</v>
      </c>
      <c r="F270" s="66"/>
      <c r="G270" s="66"/>
      <c r="H270" s="66" t="s">
        <v>30</v>
      </c>
      <c r="I270" s="71">
        <f>'[1]1113'!AW177</f>
        <v>16</v>
      </c>
      <c r="J270" s="71">
        <f>'[1]1113'!AX177</f>
        <v>19520</v>
      </c>
      <c r="K270" s="71">
        <f t="shared" si="24"/>
        <v>9760</v>
      </c>
      <c r="L270" s="71">
        <f t="shared" si="25"/>
        <v>9760</v>
      </c>
      <c r="M270" s="66"/>
      <c r="N270" s="66"/>
      <c r="O270" s="79"/>
    </row>
    <row r="271" spans="1:15" s="80" customFormat="1" ht="15.75" x14ac:dyDescent="0.25">
      <c r="A271" s="66">
        <v>175</v>
      </c>
      <c r="B271" s="87"/>
      <c r="C271" s="68" t="str">
        <f>'[1]1113'!B178</f>
        <v>Комплект для ламінування</v>
      </c>
      <c r="D271" s="66"/>
      <c r="E271" s="74">
        <f>'[1]1113'!D178</f>
        <v>11130070</v>
      </c>
      <c r="F271" s="66"/>
      <c r="G271" s="66"/>
      <c r="H271" s="66" t="s">
        <v>30</v>
      </c>
      <c r="I271" s="71">
        <f>'[1]1113'!AW178</f>
        <v>1</v>
      </c>
      <c r="J271" s="71">
        <f>'[1]1113'!AX178</f>
        <v>1980</v>
      </c>
      <c r="K271" s="71">
        <f t="shared" si="24"/>
        <v>990</v>
      </c>
      <c r="L271" s="71">
        <f t="shared" si="25"/>
        <v>990</v>
      </c>
      <c r="M271" s="66"/>
      <c r="N271" s="66"/>
      <c r="O271" s="79"/>
    </row>
    <row r="272" spans="1:15" s="80" customFormat="1" ht="15.75" x14ac:dyDescent="0.25">
      <c r="A272" s="66">
        <v>176</v>
      </c>
      <c r="B272" s="87"/>
      <c r="C272" s="68" t="str">
        <f>'[1]1113'!B179</f>
        <v>Лічильник</v>
      </c>
      <c r="D272" s="66"/>
      <c r="E272" s="74">
        <f>'[1]1113'!D179</f>
        <v>11130017</v>
      </c>
      <c r="F272" s="66"/>
      <c r="G272" s="66"/>
      <c r="H272" s="66" t="s">
        <v>30</v>
      </c>
      <c r="I272" s="71">
        <f>'[1]1113'!AW179</f>
        <v>1</v>
      </c>
      <c r="J272" s="71">
        <f>'[1]1113'!AX179</f>
        <v>1648</v>
      </c>
      <c r="K272" s="71">
        <f t="shared" si="24"/>
        <v>824</v>
      </c>
      <c r="L272" s="71">
        <f t="shared" si="25"/>
        <v>824</v>
      </c>
      <c r="M272" s="66"/>
      <c r="N272" s="66"/>
      <c r="O272" s="79"/>
    </row>
    <row r="273" spans="1:15" s="80" customFormat="1" ht="15.75" x14ac:dyDescent="0.25">
      <c r="A273" s="66">
        <v>177</v>
      </c>
      <c r="B273" s="87"/>
      <c r="C273" s="68" t="str">
        <f>'[1]1113'!B180</f>
        <v>Стенд інформ.1100*1200</v>
      </c>
      <c r="D273" s="66"/>
      <c r="E273" s="74">
        <f>'[1]1113'!D180</f>
        <v>11130018</v>
      </c>
      <c r="F273" s="66"/>
      <c r="G273" s="66"/>
      <c r="H273" s="66" t="s">
        <v>30</v>
      </c>
      <c r="I273" s="71">
        <f>'[1]1113'!AW180</f>
        <v>1</v>
      </c>
      <c r="J273" s="71">
        <f>'[1]1113'!AX180</f>
        <v>1072.32</v>
      </c>
      <c r="K273" s="71">
        <f t="shared" si="24"/>
        <v>536.16</v>
      </c>
      <c r="L273" s="71">
        <f t="shared" si="25"/>
        <v>536.16</v>
      </c>
      <c r="M273" s="66"/>
      <c r="N273" s="66"/>
      <c r="O273" s="79"/>
    </row>
    <row r="274" spans="1:15" s="80" customFormat="1" ht="15.75" x14ac:dyDescent="0.25">
      <c r="A274" s="66">
        <v>178</v>
      </c>
      <c r="B274" s="87"/>
      <c r="C274" s="68" t="str">
        <f>'[1]1113'!B181</f>
        <v>Терези деревяні з набором важків</v>
      </c>
      <c r="D274" s="66"/>
      <c r="E274" s="74">
        <f>'[1]1113'!D181</f>
        <v>11130071</v>
      </c>
      <c r="F274" s="66"/>
      <c r="G274" s="66"/>
      <c r="H274" s="66" t="s">
        <v>30</v>
      </c>
      <c r="I274" s="71">
        <f>'[1]1113'!AW181</f>
        <v>1</v>
      </c>
      <c r="J274" s="71">
        <f>'[1]1113'!AX181</f>
        <v>590</v>
      </c>
      <c r="K274" s="71">
        <f t="shared" si="24"/>
        <v>295</v>
      </c>
      <c r="L274" s="71">
        <f t="shared" si="25"/>
        <v>295</v>
      </c>
      <c r="M274" s="66"/>
      <c r="N274" s="66"/>
      <c r="O274" s="79"/>
    </row>
    <row r="275" spans="1:15" s="80" customFormat="1" ht="15.75" x14ac:dyDescent="0.25">
      <c r="A275" s="66">
        <v>179</v>
      </c>
      <c r="B275" s="87"/>
      <c r="C275" s="68" t="str">
        <f>'[1]1113'!B182</f>
        <v>Модель механіч.год</v>
      </c>
      <c r="D275" s="66"/>
      <c r="E275" s="74">
        <f>'[1]1113'!D182</f>
        <v>11130072</v>
      </c>
      <c r="F275" s="66"/>
      <c r="G275" s="66"/>
      <c r="H275" s="66" t="s">
        <v>30</v>
      </c>
      <c r="I275" s="71">
        <f>'[1]1113'!AW182</f>
        <v>1</v>
      </c>
      <c r="J275" s="71">
        <f>'[1]1113'!AX182</f>
        <v>790</v>
      </c>
      <c r="K275" s="71">
        <f t="shared" si="24"/>
        <v>395</v>
      </c>
      <c r="L275" s="71">
        <f t="shared" si="25"/>
        <v>395</v>
      </c>
      <c r="M275" s="66"/>
      <c r="N275" s="66"/>
      <c r="O275" s="79"/>
    </row>
    <row r="276" spans="1:15" s="80" customFormat="1" ht="31.5" x14ac:dyDescent="0.25">
      <c r="A276" s="66">
        <v>180</v>
      </c>
      <c r="B276" s="87"/>
      <c r="C276" s="68" t="str">
        <f>'[1]1113'!B183</f>
        <v>Набір частини цілого на колі ПРОСТІ ДРОБИ</v>
      </c>
      <c r="D276" s="66"/>
      <c r="E276" s="74">
        <f>'[1]1113'!D183</f>
        <v>11130073</v>
      </c>
      <c r="F276" s="66"/>
      <c r="G276" s="66"/>
      <c r="H276" s="66" t="s">
        <v>30</v>
      </c>
      <c r="I276" s="71">
        <f>'[1]1113'!AW183</f>
        <v>1</v>
      </c>
      <c r="J276" s="71">
        <f>'[1]1113'!AX183</f>
        <v>950</v>
      </c>
      <c r="K276" s="71">
        <f t="shared" si="24"/>
        <v>475</v>
      </c>
      <c r="L276" s="71">
        <f t="shared" si="25"/>
        <v>475</v>
      </c>
      <c r="M276" s="66"/>
      <c r="N276" s="66"/>
      <c r="O276" s="79"/>
    </row>
    <row r="277" spans="1:15" s="80" customFormat="1" ht="15.75" x14ac:dyDescent="0.25">
      <c r="A277" s="66">
        <v>181</v>
      </c>
      <c r="B277" s="87"/>
      <c r="C277" s="68" t="str">
        <f>'[1]1113'!B184</f>
        <v>Мікроскоп дитячий в кейсі</v>
      </c>
      <c r="D277" s="66"/>
      <c r="E277" s="74">
        <f>'[1]1113'!D184</f>
        <v>11130074</v>
      </c>
      <c r="F277" s="66"/>
      <c r="G277" s="66"/>
      <c r="H277" s="66" t="s">
        <v>30</v>
      </c>
      <c r="I277" s="71">
        <f>'[1]1113'!AW184</f>
        <v>1</v>
      </c>
      <c r="J277" s="71">
        <f>'[1]1113'!AX184</f>
        <v>1400</v>
      </c>
      <c r="K277" s="71">
        <f t="shared" si="24"/>
        <v>700</v>
      </c>
      <c r="L277" s="71">
        <f t="shared" si="25"/>
        <v>700</v>
      </c>
      <c r="M277" s="66"/>
      <c r="N277" s="66"/>
      <c r="O277" s="79"/>
    </row>
    <row r="278" spans="1:15" s="80" customFormat="1" ht="15.75" x14ac:dyDescent="0.25">
      <c r="A278" s="66">
        <v>182</v>
      </c>
      <c r="B278" s="87"/>
      <c r="C278" s="68" t="str">
        <f>'[1]1113'!B185</f>
        <v>Годинник пісочний 1 хв</v>
      </c>
      <c r="D278" s="66"/>
      <c r="E278" s="74">
        <f>'[1]1113'!D185</f>
        <v>11130075</v>
      </c>
      <c r="F278" s="66"/>
      <c r="G278" s="66"/>
      <c r="H278" s="66" t="s">
        <v>30</v>
      </c>
      <c r="I278" s="71">
        <f>'[1]1113'!AW185</f>
        <v>1</v>
      </c>
      <c r="J278" s="71">
        <f>'[1]1113'!AX185</f>
        <v>80</v>
      </c>
      <c r="K278" s="71">
        <f t="shared" si="24"/>
        <v>40</v>
      </c>
      <c r="L278" s="71">
        <f t="shared" si="25"/>
        <v>40</v>
      </c>
      <c r="M278" s="66"/>
      <c r="N278" s="66"/>
      <c r="O278" s="79"/>
    </row>
    <row r="279" spans="1:15" s="80" customFormat="1" ht="15.75" x14ac:dyDescent="0.25">
      <c r="A279" s="66">
        <v>183</v>
      </c>
      <c r="B279" s="87"/>
      <c r="C279" s="68" t="str">
        <f>'[1]1113'!B186</f>
        <v>Ел.лічильник</v>
      </c>
      <c r="D279" s="66"/>
      <c r="E279" s="74">
        <f>'[1]1113'!D186</f>
        <v>11130076</v>
      </c>
      <c r="F279" s="66"/>
      <c r="G279" s="66"/>
      <c r="H279" s="66" t="s">
        <v>30</v>
      </c>
      <c r="I279" s="71">
        <f>'[1]1113'!AW186</f>
        <v>1</v>
      </c>
      <c r="J279" s="71">
        <f>'[1]1113'!AX186</f>
        <v>4770</v>
      </c>
      <c r="K279" s="71">
        <f t="shared" si="24"/>
        <v>2385</v>
      </c>
      <c r="L279" s="71">
        <f t="shared" si="25"/>
        <v>2385</v>
      </c>
      <c r="M279" s="66"/>
      <c r="N279" s="66"/>
      <c r="O279" s="79"/>
    </row>
    <row r="280" spans="1:15" s="80" customFormat="1" ht="15.75" x14ac:dyDescent="0.25">
      <c r="A280" s="66">
        <v>184</v>
      </c>
      <c r="B280" s="87"/>
      <c r="C280" s="68" t="str">
        <f>'[1]1113'!B187</f>
        <v>Стіл письмовий</v>
      </c>
      <c r="D280" s="66"/>
      <c r="E280" s="74">
        <f>'[1]1113'!D187</f>
        <v>11130077</v>
      </c>
      <c r="F280" s="66"/>
      <c r="G280" s="66"/>
      <c r="H280" s="66" t="s">
        <v>30</v>
      </c>
      <c r="I280" s="71">
        <f>'[1]1113'!AW187</f>
        <v>1</v>
      </c>
      <c r="J280" s="71">
        <f>'[1]1113'!AX187</f>
        <v>4200</v>
      </c>
      <c r="K280" s="71">
        <f t="shared" si="24"/>
        <v>2100</v>
      </c>
      <c r="L280" s="71">
        <f t="shared" si="25"/>
        <v>2100</v>
      </c>
      <c r="M280" s="66"/>
      <c r="N280" s="66"/>
      <c r="O280" s="79"/>
    </row>
    <row r="281" spans="1:15" s="80" customFormat="1" ht="15.75" x14ac:dyDescent="0.25">
      <c r="A281" s="66">
        <v>185</v>
      </c>
      <c r="B281" s="87"/>
      <c r="C281" s="68" t="str">
        <f>'[1]1113'!B188</f>
        <v>Стілець напівм.</v>
      </c>
      <c r="D281" s="66"/>
      <c r="E281" s="74">
        <f>'[1]1113'!D188</f>
        <v>11130078</v>
      </c>
      <c r="F281" s="66"/>
      <c r="G281" s="66"/>
      <c r="H281" s="66" t="s">
        <v>30</v>
      </c>
      <c r="I281" s="71">
        <f>'[1]1113'!AW188</f>
        <v>1</v>
      </c>
      <c r="J281" s="71">
        <f>'[1]1113'!AX188</f>
        <v>650</v>
      </c>
      <c r="K281" s="71">
        <f t="shared" si="24"/>
        <v>325</v>
      </c>
      <c r="L281" s="71">
        <f t="shared" si="25"/>
        <v>325</v>
      </c>
      <c r="M281" s="66"/>
      <c r="N281" s="66"/>
      <c r="O281" s="79"/>
    </row>
    <row r="282" spans="1:15" s="80" customFormat="1" ht="15.75" x14ac:dyDescent="0.25">
      <c r="A282" s="66">
        <v>186</v>
      </c>
      <c r="B282" s="87"/>
      <c r="C282" s="68" t="str">
        <f>'[1]1113'!B189</f>
        <v>Стіл дит.регул.</v>
      </c>
      <c r="D282" s="66"/>
      <c r="E282" s="74">
        <f>'[1]1113'!D189</f>
        <v>11130079</v>
      </c>
      <c r="F282" s="66"/>
      <c r="G282" s="66"/>
      <c r="H282" s="66" t="s">
        <v>30</v>
      </c>
      <c r="I282" s="71">
        <f>'[1]1113'!AW189</f>
        <v>2</v>
      </c>
      <c r="J282" s="71">
        <f>'[1]1113'!AX189</f>
        <v>1950</v>
      </c>
      <c r="K282" s="71">
        <f t="shared" si="24"/>
        <v>975</v>
      </c>
      <c r="L282" s="71">
        <f t="shared" si="25"/>
        <v>975</v>
      </c>
      <c r="M282" s="66"/>
      <c r="N282" s="66"/>
      <c r="O282" s="79"/>
    </row>
    <row r="283" spans="1:15" s="80" customFormat="1" ht="15.75" x14ac:dyDescent="0.25">
      <c r="A283" s="66">
        <v>187</v>
      </c>
      <c r="B283" s="87"/>
      <c r="C283" s="68" t="str">
        <f>'[1]1113'!B190</f>
        <v>Крісло мішок</v>
      </c>
      <c r="D283" s="66"/>
      <c r="E283" s="74">
        <f>'[1]1113'!D190</f>
        <v>11130081</v>
      </c>
      <c r="F283" s="66"/>
      <c r="G283" s="66"/>
      <c r="H283" s="66" t="s">
        <v>30</v>
      </c>
      <c r="I283" s="71">
        <f>'[1]1113'!AW190</f>
        <v>1</v>
      </c>
      <c r="J283" s="71">
        <f>'[1]1113'!AX190</f>
        <v>1120</v>
      </c>
      <c r="K283" s="71">
        <f t="shared" si="24"/>
        <v>560</v>
      </c>
      <c r="L283" s="71">
        <f t="shared" si="25"/>
        <v>560</v>
      </c>
      <c r="M283" s="66"/>
      <c r="N283" s="66"/>
      <c r="O283" s="79"/>
    </row>
    <row r="284" spans="1:15" s="80" customFormat="1" ht="15.75" x14ac:dyDescent="0.25">
      <c r="A284" s="66">
        <v>188</v>
      </c>
      <c r="B284" s="87"/>
      <c r="C284" s="68" t="str">
        <f>'[1]1113'!B191</f>
        <v>Вішалкадвобічна на металокаркасі</v>
      </c>
      <c r="D284" s="66"/>
      <c r="E284" s="74">
        <f>'[1]1113'!D191</f>
        <v>11130082</v>
      </c>
      <c r="F284" s="66"/>
      <c r="G284" s="66"/>
      <c r="H284" s="66" t="s">
        <v>30</v>
      </c>
      <c r="I284" s="71">
        <f>'[1]1113'!AW191</f>
        <v>1</v>
      </c>
      <c r="J284" s="71">
        <f>'[1]1113'!AX191</f>
        <v>3560</v>
      </c>
      <c r="K284" s="71">
        <f t="shared" si="24"/>
        <v>1780</v>
      </c>
      <c r="L284" s="71">
        <f t="shared" si="25"/>
        <v>1780</v>
      </c>
      <c r="M284" s="66"/>
      <c r="N284" s="66"/>
      <c r="O284" s="79"/>
    </row>
    <row r="285" spans="1:15" s="80" customFormat="1" ht="15.75" x14ac:dyDescent="0.25">
      <c r="A285" s="66">
        <v>189</v>
      </c>
      <c r="B285" s="87"/>
      <c r="C285" s="68" t="str">
        <f>'[1]1113'!B192</f>
        <v>Полиця П-3</v>
      </c>
      <c r="D285" s="66"/>
      <c r="E285" s="74">
        <f>'[1]1113'!D192</f>
        <v>11130083</v>
      </c>
      <c r="F285" s="66"/>
      <c r="G285" s="66"/>
      <c r="H285" s="66" t="s">
        <v>30</v>
      </c>
      <c r="I285" s="71">
        <f>'[1]1113'!AW192</f>
        <v>1</v>
      </c>
      <c r="J285" s="71">
        <f>'[1]1113'!AX192</f>
        <v>470</v>
      </c>
      <c r="K285" s="71">
        <f t="shared" si="24"/>
        <v>235</v>
      </c>
      <c r="L285" s="71">
        <f t="shared" si="25"/>
        <v>235</v>
      </c>
      <c r="M285" s="66"/>
      <c r="N285" s="66"/>
      <c r="O285" s="79"/>
    </row>
    <row r="286" spans="1:15" s="80" customFormat="1" ht="15.75" x14ac:dyDescent="0.25">
      <c r="A286" s="66">
        <v>190</v>
      </c>
      <c r="B286" s="87"/>
      <c r="C286" s="68" t="str">
        <f>'[1]1113'!B193</f>
        <v>Диван Цезарь</v>
      </c>
      <c r="D286" s="66"/>
      <c r="E286" s="74">
        <f>'[1]1113'!D193</f>
        <v>11130084</v>
      </c>
      <c r="F286" s="66"/>
      <c r="G286" s="66"/>
      <c r="H286" s="66" t="s">
        <v>30</v>
      </c>
      <c r="I286" s="71">
        <f>'[1]1113'!AW193</f>
        <v>2</v>
      </c>
      <c r="J286" s="71">
        <f>'[1]1113'!AX193</f>
        <v>4500</v>
      </c>
      <c r="K286" s="71">
        <f t="shared" si="24"/>
        <v>2250</v>
      </c>
      <c r="L286" s="71">
        <f t="shared" si="25"/>
        <v>2250</v>
      </c>
      <c r="M286" s="66"/>
      <c r="N286" s="66"/>
      <c r="O286" s="79"/>
    </row>
    <row r="287" spans="1:15" s="80" customFormat="1" ht="15.75" x14ac:dyDescent="0.25">
      <c r="A287" s="66">
        <v>191</v>
      </c>
      <c r="B287" s="87"/>
      <c r="C287" s="68" t="str">
        <f>'[1]1113'!B194</f>
        <v>Цифри дерев’яні шрифт брайля</v>
      </c>
      <c r="D287" s="66"/>
      <c r="E287" s="74">
        <f>'[1]1113'!D194</f>
        <v>11130085</v>
      </c>
      <c r="F287" s="66"/>
      <c r="G287" s="66"/>
      <c r="H287" s="66" t="s">
        <v>30</v>
      </c>
      <c r="I287" s="71">
        <f>'[1]1113'!AW194</f>
        <v>1</v>
      </c>
      <c r="J287" s="71">
        <f>'[1]1113'!AX194</f>
        <v>567</v>
      </c>
      <c r="K287" s="71">
        <f t="shared" si="24"/>
        <v>283.5</v>
      </c>
      <c r="L287" s="71">
        <f t="shared" si="25"/>
        <v>283.5</v>
      </c>
      <c r="M287" s="66"/>
      <c r="N287" s="66"/>
      <c r="O287" s="79"/>
    </row>
    <row r="288" spans="1:15" s="80" customFormat="1" ht="31.5" x14ac:dyDescent="0.25">
      <c r="A288" s="66">
        <v>192</v>
      </c>
      <c r="B288" s="87"/>
      <c r="C288" s="68" t="str">
        <f>'[1]1113'!B195</f>
        <v>Креативна дошка для розвитку мислення</v>
      </c>
      <c r="D288" s="66"/>
      <c r="E288" s="74">
        <f>'[1]1113'!D195</f>
        <v>11130086</v>
      </c>
      <c r="F288" s="66"/>
      <c r="G288" s="66"/>
      <c r="H288" s="66" t="s">
        <v>30</v>
      </c>
      <c r="I288" s="71">
        <f>'[1]1113'!AW195</f>
        <v>1</v>
      </c>
      <c r="J288" s="71">
        <f>'[1]1113'!AX195</f>
        <v>650</v>
      </c>
      <c r="K288" s="71">
        <f t="shared" si="24"/>
        <v>325</v>
      </c>
      <c r="L288" s="71">
        <f t="shared" si="25"/>
        <v>325</v>
      </c>
      <c r="M288" s="66"/>
      <c r="N288" s="66"/>
      <c r="O288" s="79"/>
    </row>
    <row r="289" spans="1:15" s="80" customFormat="1" ht="15.75" x14ac:dyDescent="0.25">
      <c r="A289" s="66">
        <v>193</v>
      </c>
      <c r="B289" s="87"/>
      <c r="C289" s="68" t="str">
        <f>'[1]1113'!B196</f>
        <v>Куточок природи</v>
      </c>
      <c r="D289" s="66"/>
      <c r="E289" s="74">
        <f>'[1]1113'!D196</f>
        <v>11130087</v>
      </c>
      <c r="F289" s="66"/>
      <c r="G289" s="66"/>
      <c r="H289" s="66" t="s">
        <v>30</v>
      </c>
      <c r="I289" s="71">
        <f>'[1]1113'!AW196</f>
        <v>1</v>
      </c>
      <c r="J289" s="71">
        <f>'[1]1113'!AX196</f>
        <v>2400</v>
      </c>
      <c r="K289" s="71">
        <f t="shared" si="24"/>
        <v>1200</v>
      </c>
      <c r="L289" s="71">
        <f t="shared" si="25"/>
        <v>1200</v>
      </c>
      <c r="M289" s="66"/>
      <c r="N289" s="66"/>
      <c r="O289" s="79"/>
    </row>
    <row r="290" spans="1:15" s="80" customFormat="1" ht="15.75" x14ac:dyDescent="0.25">
      <c r="A290" s="66">
        <v>194</v>
      </c>
      <c r="B290" s="87"/>
      <c r="C290" s="68" t="str">
        <f>'[1]1113'!B197</f>
        <v>Стілець учнів т-подіб.</v>
      </c>
      <c r="D290" s="66"/>
      <c r="E290" s="74">
        <f>'[1]1113'!D197</f>
        <v>11130088</v>
      </c>
      <c r="F290" s="66"/>
      <c r="G290" s="66"/>
      <c r="H290" s="66" t="s">
        <v>30</v>
      </c>
      <c r="I290" s="71">
        <f>'[1]1113'!AW197</f>
        <v>7</v>
      </c>
      <c r="J290" s="71">
        <f>'[1]1113'!AX197</f>
        <v>3780</v>
      </c>
      <c r="K290" s="71">
        <f t="shared" ref="K290:K353" si="26">J290/2</f>
        <v>1890</v>
      </c>
      <c r="L290" s="71">
        <f t="shared" ref="L290:L353" si="27">J290-K290</f>
        <v>1890</v>
      </c>
      <c r="M290" s="66"/>
      <c r="N290" s="66"/>
      <c r="O290" s="79"/>
    </row>
    <row r="291" spans="1:15" s="80" customFormat="1" ht="15.75" x14ac:dyDescent="0.25">
      <c r="A291" s="66">
        <v>195</v>
      </c>
      <c r="B291" s="87"/>
      <c r="C291" s="68" t="str">
        <f>'[1]1113'!B198</f>
        <v>Стіл дитячий</v>
      </c>
      <c r="D291" s="66"/>
      <c r="E291" s="74">
        <f>'[1]1113'!D198</f>
        <v>11130089</v>
      </c>
      <c r="F291" s="66"/>
      <c r="G291" s="66"/>
      <c r="H291" s="66" t="s">
        <v>30</v>
      </c>
      <c r="I291" s="71">
        <f>'[1]1113'!AW198</f>
        <v>2</v>
      </c>
      <c r="J291" s="71">
        <f>'[1]1113'!AX198</f>
        <v>1820</v>
      </c>
      <c r="K291" s="71">
        <f t="shared" si="26"/>
        <v>910</v>
      </c>
      <c r="L291" s="71">
        <f t="shared" si="27"/>
        <v>910</v>
      </c>
      <c r="M291" s="66"/>
      <c r="N291" s="66"/>
      <c r="O291" s="79"/>
    </row>
    <row r="292" spans="1:15" s="80" customFormat="1" ht="15.75" x14ac:dyDescent="0.25">
      <c r="A292" s="66">
        <v>196</v>
      </c>
      <c r="B292" s="87"/>
      <c r="C292" s="68" t="str">
        <f>'[1]1113'!B199</f>
        <v>Українська абетка для незрячих</v>
      </c>
      <c r="D292" s="66"/>
      <c r="E292" s="74">
        <f>'[1]1113'!D199</f>
        <v>11130090</v>
      </c>
      <c r="F292" s="66"/>
      <c r="G292" s="66"/>
      <c r="H292" s="66" t="s">
        <v>30</v>
      </c>
      <c r="I292" s="71">
        <f>'[1]1113'!AW199</f>
        <v>1</v>
      </c>
      <c r="J292" s="71">
        <f>'[1]1113'!AX199</f>
        <v>900</v>
      </c>
      <c r="K292" s="71">
        <f t="shared" si="26"/>
        <v>450</v>
      </c>
      <c r="L292" s="71">
        <f t="shared" si="27"/>
        <v>450</v>
      </c>
      <c r="M292" s="66"/>
      <c r="N292" s="66"/>
      <c r="O292" s="79"/>
    </row>
    <row r="293" spans="1:15" s="80" customFormat="1" ht="15.75" x14ac:dyDescent="0.25">
      <c r="A293" s="66">
        <v>197</v>
      </c>
      <c r="B293" s="87"/>
      <c r="C293" s="68" t="str">
        <f>'[1]1113'!B200</f>
        <v>Швидкий бинт</v>
      </c>
      <c r="D293" s="66"/>
      <c r="E293" s="74">
        <f>'[1]1113'!D200</f>
        <v>11130091</v>
      </c>
      <c r="F293" s="66"/>
      <c r="G293" s="66"/>
      <c r="H293" s="66" t="s">
        <v>30</v>
      </c>
      <c r="I293" s="71">
        <f>'[1]1113'!AW200</f>
        <v>1</v>
      </c>
      <c r="J293" s="71">
        <f>'[1]1113'!AX200</f>
        <v>198.96</v>
      </c>
      <c r="K293" s="71">
        <f t="shared" si="26"/>
        <v>99.48</v>
      </c>
      <c r="L293" s="71">
        <f t="shared" si="27"/>
        <v>99.48</v>
      </c>
      <c r="M293" s="66"/>
      <c r="N293" s="66"/>
      <c r="O293" s="79"/>
    </row>
    <row r="294" spans="1:15" s="80" customFormat="1" ht="15.75" x14ac:dyDescent="0.25">
      <c r="A294" s="66">
        <v>198</v>
      </c>
      <c r="B294" s="87"/>
      <c r="C294" s="68" t="str">
        <f>'[1]1113'!B201</f>
        <v>Чв-пади аім вигнуті</v>
      </c>
      <c r="D294" s="66"/>
      <c r="E294" s="74">
        <f>'[1]1113'!D201</f>
        <v>11130092</v>
      </c>
      <c r="F294" s="66"/>
      <c r="G294" s="66"/>
      <c r="H294" s="66" t="s">
        <v>30</v>
      </c>
      <c r="I294" s="71">
        <f>'[1]1113'!AW201</f>
        <v>2</v>
      </c>
      <c r="J294" s="71">
        <f>'[1]1113'!AX201</f>
        <v>1641.6</v>
      </c>
      <c r="K294" s="71">
        <f t="shared" si="26"/>
        <v>820.8</v>
      </c>
      <c r="L294" s="71">
        <f t="shared" si="27"/>
        <v>820.8</v>
      </c>
      <c r="M294" s="66"/>
      <c r="N294" s="66"/>
      <c r="O294" s="79"/>
    </row>
    <row r="295" spans="1:15" s="80" customFormat="1" ht="15.75" x14ac:dyDescent="0.25">
      <c r="A295" s="66">
        <v>199</v>
      </c>
      <c r="B295" s="87"/>
      <c r="C295" s="68" t="str">
        <f>'[1]1113'!B202</f>
        <v>М’яч футбол.біл.червоний</v>
      </c>
      <c r="D295" s="66"/>
      <c r="E295" s="74">
        <f>'[1]1113'!D202</f>
        <v>11130093</v>
      </c>
      <c r="F295" s="66"/>
      <c r="G295" s="66"/>
      <c r="H295" s="66" t="s">
        <v>30</v>
      </c>
      <c r="I295" s="71">
        <f>'[1]1113'!AW202</f>
        <v>1</v>
      </c>
      <c r="J295" s="71">
        <f>'[1]1113'!AX202</f>
        <v>399</v>
      </c>
      <c r="K295" s="71">
        <f t="shared" si="26"/>
        <v>199.5</v>
      </c>
      <c r="L295" s="71">
        <f t="shared" si="27"/>
        <v>199.5</v>
      </c>
      <c r="M295" s="66"/>
      <c r="N295" s="66"/>
      <c r="O295" s="79"/>
    </row>
    <row r="296" spans="1:15" s="80" customFormat="1" ht="15.75" x14ac:dyDescent="0.25">
      <c r="A296" s="66">
        <v>200</v>
      </c>
      <c r="B296" s="87"/>
      <c r="C296" s="68" t="str">
        <f>'[1]1113'!B203</f>
        <v>Чв м’яч футбол. син/чорн</v>
      </c>
      <c r="D296" s="66"/>
      <c r="E296" s="74">
        <f>'[1]1113'!D203</f>
        <v>11130094</v>
      </c>
      <c r="F296" s="66"/>
      <c r="G296" s="66"/>
      <c r="H296" s="66" t="s">
        <v>30</v>
      </c>
      <c r="I296" s="71">
        <f>'[1]1113'!AW203</f>
        <v>2</v>
      </c>
      <c r="J296" s="71">
        <f>'[1]1113'!AX203</f>
        <v>309.95999999999998</v>
      </c>
      <c r="K296" s="71">
        <f t="shared" si="26"/>
        <v>154.97999999999999</v>
      </c>
      <c r="L296" s="71">
        <f t="shared" si="27"/>
        <v>154.97999999999999</v>
      </c>
      <c r="M296" s="66"/>
      <c r="N296" s="66"/>
      <c r="O296" s="79"/>
    </row>
    <row r="297" spans="1:15" s="80" customFormat="1" ht="40.5" customHeight="1" x14ac:dyDescent="0.25">
      <c r="A297" s="66">
        <v>201</v>
      </c>
      <c r="B297" s="87"/>
      <c r="C297" s="68" t="str">
        <f>'[1]1113'!B204</f>
        <v>Чв насос футбол.</v>
      </c>
      <c r="D297" s="66"/>
      <c r="E297" s="74">
        <f>'[1]1113'!D204</f>
        <v>11130095</v>
      </c>
      <c r="F297" s="66"/>
      <c r="G297" s="66"/>
      <c r="H297" s="66" t="s">
        <v>30</v>
      </c>
      <c r="I297" s="71">
        <f>'[1]1113'!AW204</f>
        <v>1</v>
      </c>
      <c r="J297" s="71">
        <f>'[1]1113'!AX204</f>
        <v>169.08</v>
      </c>
      <c r="K297" s="71">
        <f t="shared" si="26"/>
        <v>84.54</v>
      </c>
      <c r="L297" s="71">
        <f t="shared" si="27"/>
        <v>84.54</v>
      </c>
      <c r="M297" s="66"/>
      <c r="N297" s="66"/>
      <c r="O297" s="79"/>
    </row>
    <row r="298" spans="1:15" s="80" customFormat="1" ht="20.25" customHeight="1" x14ac:dyDescent="0.25">
      <c r="A298" s="66">
        <v>202</v>
      </c>
      <c r="B298" s="87"/>
      <c r="C298" s="68" t="str">
        <f>'[1]1113'!B205</f>
        <v>Килимок фіолет.</v>
      </c>
      <c r="D298" s="66"/>
      <c r="E298" s="74">
        <f>'[1]1113'!D205</f>
        <v>11130096</v>
      </c>
      <c r="F298" s="66"/>
      <c r="G298" s="66"/>
      <c r="H298" s="66" t="s">
        <v>30</v>
      </c>
      <c r="I298" s="71">
        <f>'[1]1113'!AW205</f>
        <v>3</v>
      </c>
      <c r="J298" s="71">
        <f>'[1]1113'!AX205</f>
        <v>234</v>
      </c>
      <c r="K298" s="71">
        <f t="shared" si="26"/>
        <v>117</v>
      </c>
      <c r="L298" s="71">
        <f t="shared" si="27"/>
        <v>117</v>
      </c>
      <c r="M298" s="66"/>
      <c r="N298" s="66"/>
      <c r="O298" s="79"/>
    </row>
    <row r="299" spans="1:15" s="80" customFormat="1" ht="32.25" customHeight="1" x14ac:dyDescent="0.25">
      <c r="A299" s="66">
        <v>203</v>
      </c>
      <c r="B299" s="87"/>
      <c r="C299" s="68" t="str">
        <f>'[1]1113'!B206</f>
        <v>Килимок зелений</v>
      </c>
      <c r="D299" s="66"/>
      <c r="E299" s="74">
        <f>'[1]1113'!D206</f>
        <v>11130097</v>
      </c>
      <c r="F299" s="66"/>
      <c r="G299" s="66"/>
      <c r="H299" s="66" t="s">
        <v>30</v>
      </c>
      <c r="I299" s="71">
        <f>'[1]1113'!AW206</f>
        <v>3</v>
      </c>
      <c r="J299" s="71">
        <f>'[1]1113'!AX206</f>
        <v>234</v>
      </c>
      <c r="K299" s="71">
        <f t="shared" si="26"/>
        <v>117</v>
      </c>
      <c r="L299" s="71">
        <f t="shared" si="27"/>
        <v>117</v>
      </c>
      <c r="M299" s="66"/>
      <c r="N299" s="66"/>
      <c r="O299" s="79"/>
    </row>
    <row r="300" spans="1:15" s="80" customFormat="1" ht="32.25" customHeight="1" x14ac:dyDescent="0.25">
      <c r="A300" s="66">
        <v>204</v>
      </c>
      <c r="B300" s="87"/>
      <c r="C300" s="68" t="str">
        <f>'[1]1113'!B207</f>
        <v>М’яч баскет помаранч.</v>
      </c>
      <c r="D300" s="66"/>
      <c r="E300" s="74">
        <f>'[1]1113'!D207</f>
        <v>11130098</v>
      </c>
      <c r="F300" s="66"/>
      <c r="G300" s="66"/>
      <c r="H300" s="66" t="s">
        <v>30</v>
      </c>
      <c r="I300" s="71">
        <f>'[1]1113'!AW207</f>
        <v>2</v>
      </c>
      <c r="J300" s="71">
        <f>'[1]1113'!AX207</f>
        <v>540</v>
      </c>
      <c r="K300" s="71">
        <f t="shared" si="26"/>
        <v>270</v>
      </c>
      <c r="L300" s="71">
        <f t="shared" si="27"/>
        <v>270</v>
      </c>
      <c r="M300" s="66"/>
      <c r="N300" s="66"/>
      <c r="O300" s="79"/>
    </row>
    <row r="301" spans="1:15" s="80" customFormat="1" ht="32.25" customHeight="1" x14ac:dyDescent="0.25">
      <c r="A301" s="66">
        <v>205</v>
      </c>
      <c r="B301" s="87"/>
      <c r="C301" s="68" t="str">
        <f>'[1]1113'!B208</f>
        <v>Обруч гімнастич.пластик.</v>
      </c>
      <c r="D301" s="66"/>
      <c r="E301" s="74">
        <f>'[1]1113'!D208</f>
        <v>11130099</v>
      </c>
      <c r="F301" s="66"/>
      <c r="G301" s="66"/>
      <c r="H301" s="66" t="s">
        <v>30</v>
      </c>
      <c r="I301" s="71">
        <f>'[1]1113'!AW208</f>
        <v>2</v>
      </c>
      <c r="J301" s="71">
        <f>'[1]1113'!AX208</f>
        <v>180</v>
      </c>
      <c r="K301" s="71">
        <f t="shared" si="26"/>
        <v>90</v>
      </c>
      <c r="L301" s="71">
        <f t="shared" si="27"/>
        <v>90</v>
      </c>
      <c r="M301" s="66"/>
      <c r="N301" s="66"/>
      <c r="O301" s="79"/>
    </row>
    <row r="302" spans="1:15" s="80" customFormat="1" ht="32.25" customHeight="1" x14ac:dyDescent="0.25">
      <c r="A302" s="66">
        <v>206</v>
      </c>
      <c r="B302" s="87"/>
      <c r="C302" s="68" t="str">
        <f>'[1]1113'!B209</f>
        <v>Набір для бадмінтону черв.</v>
      </c>
      <c r="D302" s="66"/>
      <c r="E302" s="74">
        <f>'[1]1113'!D209</f>
        <v>11130100</v>
      </c>
      <c r="F302" s="66"/>
      <c r="G302" s="66"/>
      <c r="H302" s="66" t="s">
        <v>30</v>
      </c>
      <c r="I302" s="71">
        <f>'[1]1113'!AW209</f>
        <v>2</v>
      </c>
      <c r="J302" s="71">
        <f>'[1]1113'!AX209</f>
        <v>732</v>
      </c>
      <c r="K302" s="71">
        <f t="shared" si="26"/>
        <v>366</v>
      </c>
      <c r="L302" s="71">
        <f t="shared" si="27"/>
        <v>366</v>
      </c>
      <c r="M302" s="66"/>
      <c r="N302" s="66"/>
      <c r="O302" s="79"/>
    </row>
    <row r="303" spans="1:15" s="80" customFormat="1" ht="32.25" customHeight="1" x14ac:dyDescent="0.25">
      <c r="A303" s="66">
        <v>207</v>
      </c>
      <c r="B303" s="87"/>
      <c r="C303" s="68" t="str">
        <f>'[1]1113'!B210</f>
        <v xml:space="preserve">Воланчики </v>
      </c>
      <c r="D303" s="66"/>
      <c r="E303" s="74">
        <f>'[1]1113'!D210</f>
        <v>11130101</v>
      </c>
      <c r="F303" s="66"/>
      <c r="G303" s="66"/>
      <c r="H303" s="66" t="s">
        <v>30</v>
      </c>
      <c r="I303" s="71">
        <f>'[1]1113'!AW210</f>
        <v>1</v>
      </c>
      <c r="J303" s="71">
        <f>'[1]1113'!AX210</f>
        <v>210</v>
      </c>
      <c r="K303" s="71">
        <f t="shared" si="26"/>
        <v>105</v>
      </c>
      <c r="L303" s="71">
        <f t="shared" si="27"/>
        <v>105</v>
      </c>
      <c r="M303" s="66"/>
      <c r="N303" s="66"/>
      <c r="O303" s="79"/>
    </row>
    <row r="304" spans="1:15" s="80" customFormat="1" ht="32.25" customHeight="1" x14ac:dyDescent="0.25">
      <c r="A304" s="66">
        <v>208</v>
      </c>
      <c r="B304" s="87"/>
      <c r="C304" s="68" t="str">
        <f>'[1]1113'!B211</f>
        <v>М’яч футбольний син/ чорн</v>
      </c>
      <c r="D304" s="66"/>
      <c r="E304" s="74">
        <f>'[1]1113'!D211</f>
        <v>11130102</v>
      </c>
      <c r="F304" s="66"/>
      <c r="G304" s="66"/>
      <c r="H304" s="66" t="s">
        <v>30</v>
      </c>
      <c r="I304" s="71">
        <f>'[1]1113'!AW211</f>
        <v>3</v>
      </c>
      <c r="J304" s="71">
        <f>'[1]1113'!AX211</f>
        <v>585</v>
      </c>
      <c r="K304" s="71">
        <f t="shared" si="26"/>
        <v>292.5</v>
      </c>
      <c r="L304" s="71">
        <f t="shared" si="27"/>
        <v>292.5</v>
      </c>
      <c r="M304" s="66"/>
      <c r="N304" s="66"/>
      <c r="O304" s="79"/>
    </row>
    <row r="305" spans="1:15" s="80" customFormat="1" ht="32.25" customHeight="1" x14ac:dyDescent="0.25">
      <c r="A305" s="66">
        <v>209</v>
      </c>
      <c r="B305" s="87"/>
      <c r="C305" s="68" t="str">
        <f>'[1]1113'!B212</f>
        <v>Секундомір</v>
      </c>
      <c r="D305" s="66"/>
      <c r="E305" s="74">
        <f>'[1]1113'!D212</f>
        <v>11130103</v>
      </c>
      <c r="F305" s="66"/>
      <c r="G305" s="66"/>
      <c r="H305" s="66" t="s">
        <v>30</v>
      </c>
      <c r="I305" s="71">
        <f>'[1]1113'!AW212</f>
        <v>1</v>
      </c>
      <c r="J305" s="71">
        <f>'[1]1113'!AX212</f>
        <v>301.98</v>
      </c>
      <c r="K305" s="71">
        <f t="shared" si="26"/>
        <v>150.99</v>
      </c>
      <c r="L305" s="71">
        <f t="shared" si="27"/>
        <v>150.99</v>
      </c>
      <c r="M305" s="66"/>
      <c r="N305" s="66"/>
      <c r="O305" s="79"/>
    </row>
    <row r="306" spans="1:15" s="80" customFormat="1" ht="32.25" customHeight="1" x14ac:dyDescent="0.25">
      <c r="A306" s="66">
        <v>210</v>
      </c>
      <c r="B306" s="87"/>
      <c r="C306" s="68" t="str">
        <f>'[1]1113'!B213</f>
        <v>Гімнастич.м’яч помаранчевий</v>
      </c>
      <c r="D306" s="66"/>
      <c r="E306" s="74">
        <f>'[1]1113'!D213</f>
        <v>11130104</v>
      </c>
      <c r="F306" s="66"/>
      <c r="G306" s="66"/>
      <c r="H306" s="66" t="s">
        <v>30</v>
      </c>
      <c r="I306" s="71">
        <f>'[1]1113'!AW213</f>
        <v>1</v>
      </c>
      <c r="J306" s="71">
        <f>'[1]1113'!AX213</f>
        <v>699</v>
      </c>
      <c r="K306" s="71">
        <f t="shared" si="26"/>
        <v>349.5</v>
      </c>
      <c r="L306" s="71">
        <f t="shared" si="27"/>
        <v>349.5</v>
      </c>
      <c r="M306" s="66"/>
      <c r="N306" s="66"/>
      <c r="O306" s="79"/>
    </row>
    <row r="307" spans="1:15" s="80" customFormat="1" ht="32.25" customHeight="1" x14ac:dyDescent="0.25">
      <c r="A307" s="66">
        <v>211</v>
      </c>
      <c r="B307" s="87"/>
      <c r="C307" s="68" t="str">
        <f>'[1]1113'!B214</f>
        <v>М’яч футбол.біл.помаранч.</v>
      </c>
      <c r="D307" s="66"/>
      <c r="E307" s="74">
        <f>'[1]1113'!D214</f>
        <v>11130105</v>
      </c>
      <c r="F307" s="66"/>
      <c r="G307" s="66"/>
      <c r="H307" s="66" t="s">
        <v>30</v>
      </c>
      <c r="I307" s="71">
        <f>'[1]1113'!AW214</f>
        <v>2</v>
      </c>
      <c r="J307" s="71">
        <f>'[1]1113'!AX214</f>
        <v>1078.2</v>
      </c>
      <c r="K307" s="71">
        <f t="shared" si="26"/>
        <v>539.1</v>
      </c>
      <c r="L307" s="71">
        <f t="shared" si="27"/>
        <v>539.1</v>
      </c>
      <c r="M307" s="66"/>
      <c r="N307" s="66"/>
      <c r="O307" s="79"/>
    </row>
    <row r="308" spans="1:15" s="80" customFormat="1" ht="32.25" customHeight="1" x14ac:dyDescent="0.25">
      <c r="A308" s="66">
        <v>212</v>
      </c>
      <c r="B308" s="87"/>
      <c r="C308" s="68" t="str">
        <f>'[1]1113'!B215</f>
        <v xml:space="preserve">Свисток </v>
      </c>
      <c r="D308" s="66"/>
      <c r="E308" s="74">
        <f>'[1]1113'!D215</f>
        <v>11130106</v>
      </c>
      <c r="F308" s="66"/>
      <c r="G308" s="66"/>
      <c r="H308" s="66" t="s">
        <v>30</v>
      </c>
      <c r="I308" s="71">
        <f>'[1]1113'!AW215</f>
        <v>1</v>
      </c>
      <c r="J308" s="71">
        <f>'[1]1113'!AX215</f>
        <v>81</v>
      </c>
      <c r="K308" s="71">
        <f t="shared" si="26"/>
        <v>40.5</v>
      </c>
      <c r="L308" s="71">
        <f t="shared" si="27"/>
        <v>40.5</v>
      </c>
      <c r="M308" s="66"/>
      <c r="N308" s="66"/>
      <c r="O308" s="79"/>
    </row>
    <row r="309" spans="1:15" s="80" customFormat="1" ht="32.25" customHeight="1" x14ac:dyDescent="0.25">
      <c r="A309" s="66">
        <v>213</v>
      </c>
      <c r="B309" s="87"/>
      <c r="C309" s="68" t="str">
        <f>'[1]1113'!B216</f>
        <v>Скакалка черв.</v>
      </c>
      <c r="D309" s="66"/>
      <c r="E309" s="74">
        <f>'[1]1113'!D216</f>
        <v>11130107</v>
      </c>
      <c r="F309" s="66"/>
      <c r="G309" s="66"/>
      <c r="H309" s="66" t="s">
        <v>30</v>
      </c>
      <c r="I309" s="71">
        <f>'[1]1113'!AW216</f>
        <v>5</v>
      </c>
      <c r="J309" s="71">
        <f>'[1]1113'!AX216</f>
        <v>495</v>
      </c>
      <c r="K309" s="71">
        <f t="shared" si="26"/>
        <v>247.5</v>
      </c>
      <c r="L309" s="71">
        <f t="shared" si="27"/>
        <v>247.5</v>
      </c>
      <c r="M309" s="66"/>
      <c r="N309" s="66"/>
      <c r="O309" s="79"/>
    </row>
    <row r="310" spans="1:15" s="80" customFormat="1" ht="32.25" customHeight="1" x14ac:dyDescent="0.25">
      <c r="A310" s="66">
        <v>214</v>
      </c>
      <c r="B310" s="87"/>
      <c r="C310" s="68" t="str">
        <f>'[1]1113'!B217</f>
        <v>Фотоапарат</v>
      </c>
      <c r="D310" s="66"/>
      <c r="E310" s="74">
        <f>'[1]1113'!D217</f>
        <v>11130108</v>
      </c>
      <c r="F310" s="66"/>
      <c r="G310" s="66"/>
      <c r="H310" s="66" t="s">
        <v>30</v>
      </c>
      <c r="I310" s="71">
        <f>'[1]1113'!AW217</f>
        <v>1</v>
      </c>
      <c r="J310" s="71">
        <f>'[1]1113'!AX217</f>
        <v>2980</v>
      </c>
      <c r="K310" s="71">
        <f t="shared" si="26"/>
        <v>1490</v>
      </c>
      <c r="L310" s="71">
        <f t="shared" si="27"/>
        <v>1490</v>
      </c>
      <c r="M310" s="66"/>
      <c r="N310" s="66"/>
      <c r="O310" s="79"/>
    </row>
    <row r="311" spans="1:15" s="80" customFormat="1" ht="32.25" customHeight="1" x14ac:dyDescent="0.25">
      <c r="A311" s="66">
        <v>215</v>
      </c>
      <c r="B311" s="87"/>
      <c r="C311" s="68" t="str">
        <f>'[1]1113'!B218</f>
        <v>Ялинка</v>
      </c>
      <c r="D311" s="66"/>
      <c r="E311" s="74">
        <f>'[1]1113'!D218</f>
        <v>11130110</v>
      </c>
      <c r="F311" s="66"/>
      <c r="G311" s="66"/>
      <c r="H311" s="66" t="s">
        <v>30</v>
      </c>
      <c r="I311" s="71">
        <f>'[1]1113'!AW218</f>
        <v>1</v>
      </c>
      <c r="J311" s="71">
        <f>'[1]1113'!AX218</f>
        <v>410</v>
      </c>
      <c r="K311" s="71">
        <f t="shared" si="26"/>
        <v>205</v>
      </c>
      <c r="L311" s="71">
        <f t="shared" si="27"/>
        <v>205</v>
      </c>
      <c r="M311" s="66"/>
      <c r="N311" s="66"/>
      <c r="O311" s="79"/>
    </row>
    <row r="312" spans="1:15" s="80" customFormat="1" ht="32.25" customHeight="1" x14ac:dyDescent="0.25">
      <c r="A312" s="66">
        <v>216</v>
      </c>
      <c r="B312" s="87"/>
      <c r="C312" s="68" t="str">
        <f>'[1]1113'!B219</f>
        <v>Дзеркало</v>
      </c>
      <c r="D312" s="66"/>
      <c r="E312" s="74">
        <f>'[1]1113'!D219</f>
        <v>11130111</v>
      </c>
      <c r="F312" s="66"/>
      <c r="G312" s="66"/>
      <c r="H312" s="66" t="s">
        <v>30</v>
      </c>
      <c r="I312" s="71">
        <f>'[1]1113'!AW219</f>
        <v>2</v>
      </c>
      <c r="J312" s="71">
        <f>'[1]1113'!AX219</f>
        <v>1120</v>
      </c>
      <c r="K312" s="71">
        <f t="shared" si="26"/>
        <v>560</v>
      </c>
      <c r="L312" s="71">
        <f t="shared" si="27"/>
        <v>560</v>
      </c>
      <c r="M312" s="66"/>
      <c r="N312" s="66"/>
      <c r="O312" s="79"/>
    </row>
    <row r="313" spans="1:15" s="80" customFormat="1" ht="32.25" customHeight="1" x14ac:dyDescent="0.25">
      <c r="A313" s="66">
        <v>217</v>
      </c>
      <c r="B313" s="87"/>
      <c r="C313" s="68" t="str">
        <f>'[1]1113'!B220</f>
        <v>Дзеркало</v>
      </c>
      <c r="D313" s="66"/>
      <c r="E313" s="74">
        <f>'[1]1113'!D220</f>
        <v>11130112</v>
      </c>
      <c r="F313" s="66"/>
      <c r="G313" s="66"/>
      <c r="H313" s="66" t="s">
        <v>30</v>
      </c>
      <c r="I313" s="71">
        <f>'[1]1113'!AW220</f>
        <v>1</v>
      </c>
      <c r="J313" s="71">
        <f>'[1]1113'!AX220</f>
        <v>1070</v>
      </c>
      <c r="K313" s="71">
        <f t="shared" si="26"/>
        <v>535</v>
      </c>
      <c r="L313" s="71">
        <f t="shared" si="27"/>
        <v>535</v>
      </c>
      <c r="M313" s="66"/>
      <c r="N313" s="66"/>
      <c r="O313" s="79"/>
    </row>
    <row r="314" spans="1:15" s="80" customFormat="1" ht="32.25" customHeight="1" x14ac:dyDescent="0.25">
      <c r="A314" s="66">
        <v>218</v>
      </c>
      <c r="B314" s="87"/>
      <c r="C314" s="68" t="str">
        <f>'[1]1113'!B221</f>
        <v>Жалюзі горизонтальні</v>
      </c>
      <c r="D314" s="66"/>
      <c r="E314" s="74">
        <f>'[1]1113'!D221</f>
        <v>11130113</v>
      </c>
      <c r="F314" s="66"/>
      <c r="G314" s="66"/>
      <c r="H314" s="66" t="s">
        <v>30</v>
      </c>
      <c r="I314" s="71">
        <f>'[1]1113'!AW221</f>
        <v>2</v>
      </c>
      <c r="J314" s="71">
        <f>'[1]1113'!AX221</f>
        <v>2216</v>
      </c>
      <c r="K314" s="71">
        <f t="shared" si="26"/>
        <v>1108</v>
      </c>
      <c r="L314" s="71">
        <f t="shared" si="27"/>
        <v>1108</v>
      </c>
      <c r="M314" s="66"/>
      <c r="N314" s="66"/>
      <c r="O314" s="79"/>
    </row>
    <row r="315" spans="1:15" s="80" customFormat="1" ht="32.25" customHeight="1" x14ac:dyDescent="0.25">
      <c r="A315" s="66">
        <v>219</v>
      </c>
      <c r="B315" s="87"/>
      <c r="C315" s="68" t="str">
        <f>'[1]1113'!B222</f>
        <v>Комутатор інтернет</v>
      </c>
      <c r="D315" s="66"/>
      <c r="E315" s="74">
        <f>'[1]1113'!D222</f>
        <v>11130114</v>
      </c>
      <c r="F315" s="66"/>
      <c r="G315" s="66"/>
      <c r="H315" s="66" t="s">
        <v>30</v>
      </c>
      <c r="I315" s="71">
        <f>'[1]1113'!AW222</f>
        <v>3</v>
      </c>
      <c r="J315" s="71">
        <f>'[1]1113'!AX222</f>
        <v>12601</v>
      </c>
      <c r="K315" s="71">
        <f t="shared" si="26"/>
        <v>6300.5</v>
      </c>
      <c r="L315" s="71">
        <f t="shared" si="27"/>
        <v>6300.5</v>
      </c>
      <c r="M315" s="66"/>
      <c r="N315" s="66"/>
      <c r="O315" s="79"/>
    </row>
    <row r="316" spans="1:15" s="80" customFormat="1" ht="32.25" customHeight="1" x14ac:dyDescent="0.25">
      <c r="A316" s="66">
        <v>220</v>
      </c>
      <c r="B316" s="87"/>
      <c r="C316" s="68" t="str">
        <f>'[1]1113'!B223</f>
        <v>Контролер</v>
      </c>
      <c r="D316" s="66"/>
      <c r="E316" s="74">
        <f>'[1]1113'!D223</f>
        <v>11130115</v>
      </c>
      <c r="F316" s="66"/>
      <c r="G316" s="66"/>
      <c r="H316" s="66" t="s">
        <v>30</v>
      </c>
      <c r="I316" s="71">
        <f>'[1]1113'!AW223</f>
        <v>1</v>
      </c>
      <c r="J316" s="71">
        <f>'[1]1113'!AX223</f>
        <v>2898</v>
      </c>
      <c r="K316" s="71">
        <f t="shared" si="26"/>
        <v>1449</v>
      </c>
      <c r="L316" s="71">
        <f t="shared" si="27"/>
        <v>1449</v>
      </c>
      <c r="M316" s="66"/>
      <c r="N316" s="66"/>
      <c r="O316" s="79"/>
    </row>
    <row r="317" spans="1:15" s="80" customFormat="1" ht="32.25" customHeight="1" x14ac:dyDescent="0.25">
      <c r="A317" s="66">
        <v>221</v>
      </c>
      <c r="B317" s="87"/>
      <c r="C317" s="68" t="str">
        <f>'[1]1113'!B224</f>
        <v>Маршрутизатор</v>
      </c>
      <c r="D317" s="66"/>
      <c r="E317" s="74">
        <f>'[1]1113'!D224</f>
        <v>11130116</v>
      </c>
      <c r="F317" s="66"/>
      <c r="G317" s="66"/>
      <c r="H317" s="66" t="s">
        <v>30</v>
      </c>
      <c r="I317" s="71">
        <f>'[1]1113'!AW224</f>
        <v>1</v>
      </c>
      <c r="J317" s="71">
        <f>'[1]1113'!AX224</f>
        <v>1753.69</v>
      </c>
      <c r="K317" s="71">
        <f t="shared" si="26"/>
        <v>876.84500000000003</v>
      </c>
      <c r="L317" s="71">
        <f t="shared" si="27"/>
        <v>876.84500000000003</v>
      </c>
      <c r="M317" s="66"/>
      <c r="N317" s="66"/>
      <c r="O317" s="79"/>
    </row>
    <row r="318" spans="1:15" s="80" customFormat="1" ht="32.25" customHeight="1" x14ac:dyDescent="0.25">
      <c r="A318" s="66">
        <v>222</v>
      </c>
      <c r="B318" s="87"/>
      <c r="C318" s="68" t="str">
        <f>'[1]1113'!B225</f>
        <v>Точка доступа</v>
      </c>
      <c r="D318" s="66"/>
      <c r="E318" s="74">
        <f>'[1]1113'!D225</f>
        <v>11130117</v>
      </c>
      <c r="F318" s="66"/>
      <c r="G318" s="66"/>
      <c r="H318" s="66" t="s">
        <v>30</v>
      </c>
      <c r="I318" s="71">
        <f>'[1]1113'!AW225</f>
        <v>5</v>
      </c>
      <c r="J318" s="71">
        <f>'[1]1113'!AX225</f>
        <v>24920.5</v>
      </c>
      <c r="K318" s="71">
        <f t="shared" si="26"/>
        <v>12460.25</v>
      </c>
      <c r="L318" s="71">
        <f t="shared" si="27"/>
        <v>12460.25</v>
      </c>
      <c r="M318" s="66"/>
      <c r="N318" s="66"/>
      <c r="O318" s="79"/>
    </row>
    <row r="319" spans="1:15" s="80" customFormat="1" ht="32.25" customHeight="1" x14ac:dyDescent="0.25">
      <c r="A319" s="66">
        <v>223</v>
      </c>
      <c r="B319" s="87"/>
      <c r="C319" s="68" t="str">
        <f>'[1]1113'!B226</f>
        <v>Шафа телекомукаційна</v>
      </c>
      <c r="D319" s="66"/>
      <c r="E319" s="74">
        <f>'[1]1113'!D226</f>
        <v>11130118</v>
      </c>
      <c r="F319" s="66"/>
      <c r="G319" s="66"/>
      <c r="H319" s="66" t="s">
        <v>30</v>
      </c>
      <c r="I319" s="71">
        <f>'[1]1113'!AW226</f>
        <v>1</v>
      </c>
      <c r="J319" s="71">
        <f>'[1]1113'!AX226</f>
        <v>2577.14</v>
      </c>
      <c r="K319" s="71">
        <f t="shared" si="26"/>
        <v>1288.57</v>
      </c>
      <c r="L319" s="71">
        <f t="shared" si="27"/>
        <v>1288.57</v>
      </c>
      <c r="M319" s="66"/>
      <c r="N319" s="66"/>
      <c r="O319" s="79"/>
    </row>
    <row r="320" spans="1:15" s="80" customFormat="1" ht="32.25" customHeight="1" x14ac:dyDescent="0.25">
      <c r="A320" s="66">
        <v>224</v>
      </c>
      <c r="B320" s="87"/>
      <c r="C320" s="68" t="str">
        <f>'[1]1113'!B227</f>
        <v>Полиця П-3</v>
      </c>
      <c r="D320" s="66"/>
      <c r="E320" s="74">
        <f>'[1]1113'!D227</f>
        <v>11130119</v>
      </c>
      <c r="F320" s="66"/>
      <c r="G320" s="66"/>
      <c r="H320" s="66" t="s">
        <v>30</v>
      </c>
      <c r="I320" s="71">
        <f>'[1]1113'!AW227</f>
        <v>1</v>
      </c>
      <c r="J320" s="71">
        <f>'[1]1113'!AX227</f>
        <v>280</v>
      </c>
      <c r="K320" s="71">
        <f t="shared" si="26"/>
        <v>140</v>
      </c>
      <c r="L320" s="71">
        <f t="shared" si="27"/>
        <v>140</v>
      </c>
      <c r="M320" s="66"/>
      <c r="N320" s="66"/>
      <c r="O320" s="79"/>
    </row>
    <row r="321" spans="1:15" s="80" customFormat="1" ht="32.25" customHeight="1" x14ac:dyDescent="0.25">
      <c r="A321" s="66">
        <v>225</v>
      </c>
      <c r="B321" s="87"/>
      <c r="C321" s="68" t="str">
        <f>'[1]1113'!B228</f>
        <v>Чашка бриз</v>
      </c>
      <c r="D321" s="66"/>
      <c r="E321" s="74">
        <f>'[1]1113'!D228</f>
        <v>11130120</v>
      </c>
      <c r="F321" s="66"/>
      <c r="G321" s="66"/>
      <c r="H321" s="66" t="s">
        <v>30</v>
      </c>
      <c r="I321" s="71">
        <f>'[1]1113'!AW228</f>
        <v>50</v>
      </c>
      <c r="J321" s="71">
        <f>'[1]1113'!AX228</f>
        <v>1000</v>
      </c>
      <c r="K321" s="71">
        <f t="shared" si="26"/>
        <v>500</v>
      </c>
      <c r="L321" s="71">
        <f t="shared" si="27"/>
        <v>500</v>
      </c>
      <c r="M321" s="66"/>
      <c r="N321" s="66"/>
      <c r="O321" s="79"/>
    </row>
    <row r="322" spans="1:15" s="80" customFormat="1" ht="32.25" customHeight="1" x14ac:dyDescent="0.25">
      <c r="A322" s="66">
        <v>226</v>
      </c>
      <c r="B322" s="87"/>
      <c r="C322" s="68" t="str">
        <f>'[1]1113'!B229</f>
        <v>Глобус фізичний політичний</v>
      </c>
      <c r="D322" s="66"/>
      <c r="E322" s="74">
        <f>'[1]1113'!D229</f>
        <v>11130121</v>
      </c>
      <c r="F322" s="66"/>
      <c r="G322" s="66"/>
      <c r="H322" s="66" t="s">
        <v>30</v>
      </c>
      <c r="I322" s="71">
        <f>'[1]1113'!AW229</f>
        <v>1</v>
      </c>
      <c r="J322" s="71">
        <f>'[1]1113'!AX229</f>
        <v>1200</v>
      </c>
      <c r="K322" s="71">
        <f t="shared" si="26"/>
        <v>600</v>
      </c>
      <c r="L322" s="71">
        <f t="shared" si="27"/>
        <v>600</v>
      </c>
      <c r="M322" s="66"/>
      <c r="N322" s="66"/>
      <c r="O322" s="79"/>
    </row>
    <row r="323" spans="1:15" s="80" customFormat="1" ht="32.25" customHeight="1" x14ac:dyDescent="0.25">
      <c r="A323" s="66">
        <v>227</v>
      </c>
      <c r="B323" s="87"/>
      <c r="C323" s="68" t="str">
        <f>'[1]1113'!B230</f>
        <v>Набір дерев’яних геометричних фігур</v>
      </c>
      <c r="D323" s="66"/>
      <c r="E323" s="74">
        <f>'[1]1113'!D230</f>
        <v>11130122</v>
      </c>
      <c r="F323" s="66"/>
      <c r="G323" s="66"/>
      <c r="H323" s="66" t="s">
        <v>30</v>
      </c>
      <c r="I323" s="71">
        <f>'[1]1113'!AW230</f>
        <v>1</v>
      </c>
      <c r="J323" s="71">
        <f>'[1]1113'!AX230</f>
        <v>525</v>
      </c>
      <c r="K323" s="71">
        <f t="shared" si="26"/>
        <v>262.5</v>
      </c>
      <c r="L323" s="71">
        <f t="shared" si="27"/>
        <v>262.5</v>
      </c>
      <c r="M323" s="66"/>
      <c r="N323" s="66"/>
      <c r="O323" s="79"/>
    </row>
    <row r="324" spans="1:15" s="80" customFormat="1" ht="32.25" customHeight="1" x14ac:dyDescent="0.25">
      <c r="A324" s="66">
        <v>228</v>
      </c>
      <c r="B324" s="87"/>
      <c r="C324" s="68" t="str">
        <f>'[1]1113'!B231</f>
        <v>Магнітний календар</v>
      </c>
      <c r="D324" s="66"/>
      <c r="E324" s="74">
        <f>'[1]1113'!D231</f>
        <v>11130123</v>
      </c>
      <c r="F324" s="66"/>
      <c r="G324" s="66"/>
      <c r="H324" s="66" t="s">
        <v>30</v>
      </c>
      <c r="I324" s="71">
        <f>'[1]1113'!AW231</f>
        <v>1</v>
      </c>
      <c r="J324" s="71">
        <f>'[1]1113'!AX231</f>
        <v>1390</v>
      </c>
      <c r="K324" s="71">
        <f t="shared" si="26"/>
        <v>695</v>
      </c>
      <c r="L324" s="71">
        <f t="shared" si="27"/>
        <v>695</v>
      </c>
      <c r="M324" s="66"/>
      <c r="N324" s="66"/>
      <c r="O324" s="79"/>
    </row>
    <row r="325" spans="1:15" s="80" customFormat="1" ht="32.25" customHeight="1" x14ac:dyDescent="0.25">
      <c r="A325" s="66">
        <v>229</v>
      </c>
      <c r="B325" s="87"/>
      <c r="C325" s="68" t="str">
        <f>'[1]1113'!B232</f>
        <v>Комплект таблиць до грам. матеріалу укр мова</v>
      </c>
      <c r="D325" s="66"/>
      <c r="E325" s="74">
        <f>'[1]1113'!D232</f>
        <v>11130124</v>
      </c>
      <c r="F325" s="66"/>
      <c r="G325" s="66"/>
      <c r="H325" s="66" t="s">
        <v>30</v>
      </c>
      <c r="I325" s="71">
        <f>'[1]1113'!AW232</f>
        <v>1</v>
      </c>
      <c r="J325" s="71">
        <f>'[1]1113'!AX232</f>
        <v>124</v>
      </c>
      <c r="K325" s="71">
        <f t="shared" si="26"/>
        <v>62</v>
      </c>
      <c r="L325" s="71">
        <f t="shared" si="27"/>
        <v>62</v>
      </c>
      <c r="M325" s="66"/>
      <c r="N325" s="66"/>
      <c r="O325" s="79"/>
    </row>
    <row r="326" spans="1:15" s="80" customFormat="1" ht="32.25" customHeight="1" x14ac:dyDescent="0.25">
      <c r="A326" s="66">
        <v>230</v>
      </c>
      <c r="B326" s="87"/>
      <c r="C326" s="68" t="str">
        <f>'[1]1113'!B233</f>
        <v>Комплект таблиць до грам. матеріалу анг мова</v>
      </c>
      <c r="D326" s="66"/>
      <c r="E326" s="74">
        <f>'[1]1113'!D233</f>
        <v>11130125</v>
      </c>
      <c r="F326" s="66"/>
      <c r="G326" s="66"/>
      <c r="H326" s="66" t="s">
        <v>30</v>
      </c>
      <c r="I326" s="71">
        <f>'[1]1113'!AW233</f>
        <v>1</v>
      </c>
      <c r="J326" s="71">
        <f>'[1]1113'!AX233</f>
        <v>124</v>
      </c>
      <c r="K326" s="71">
        <f t="shared" si="26"/>
        <v>62</v>
      </c>
      <c r="L326" s="71">
        <f t="shared" si="27"/>
        <v>62</v>
      </c>
      <c r="M326" s="66"/>
      <c r="N326" s="66"/>
      <c r="O326" s="79"/>
    </row>
    <row r="327" spans="1:15" s="80" customFormat="1" ht="32.25" customHeight="1" x14ac:dyDescent="0.25">
      <c r="A327" s="66">
        <v>231</v>
      </c>
      <c r="B327" s="87"/>
      <c r="C327" s="68" t="str">
        <f>'[1]1113'!B234</f>
        <v>Тканеві ролети  165*168</v>
      </c>
      <c r="D327" s="66"/>
      <c r="E327" s="74">
        <f>'[1]1113'!D234</f>
        <v>11130126</v>
      </c>
      <c r="F327" s="66"/>
      <c r="G327" s="66"/>
      <c r="H327" s="66" t="s">
        <v>30</v>
      </c>
      <c r="I327" s="71">
        <f>'[1]1113'!AW234</f>
        <v>2</v>
      </c>
      <c r="J327" s="71">
        <f>'[1]1113'!AX234</f>
        <v>1626</v>
      </c>
      <c r="K327" s="71">
        <f t="shared" si="26"/>
        <v>813</v>
      </c>
      <c r="L327" s="71">
        <f t="shared" si="27"/>
        <v>813</v>
      </c>
      <c r="M327" s="66"/>
      <c r="N327" s="66"/>
      <c r="O327" s="79"/>
    </row>
    <row r="328" spans="1:15" s="80" customFormat="1" ht="32.25" customHeight="1" x14ac:dyDescent="0.25">
      <c r="A328" s="66">
        <v>232</v>
      </c>
      <c r="B328" s="87"/>
      <c r="C328" s="68" t="str">
        <f>'[1]1113'!B235</f>
        <v>Тканеві ролети  107*168</v>
      </c>
      <c r="D328" s="66"/>
      <c r="E328" s="74">
        <f>'[1]1113'!D235</f>
        <v>11130127</v>
      </c>
      <c r="F328" s="66"/>
      <c r="G328" s="66"/>
      <c r="H328" s="66" t="s">
        <v>30</v>
      </c>
      <c r="I328" s="71">
        <f>'[1]1113'!AW235</f>
        <v>1</v>
      </c>
      <c r="J328" s="71">
        <f>'[1]1113'!AX235</f>
        <v>683</v>
      </c>
      <c r="K328" s="71">
        <f t="shared" si="26"/>
        <v>341.5</v>
      </c>
      <c r="L328" s="71">
        <f t="shared" si="27"/>
        <v>341.5</v>
      </c>
      <c r="M328" s="66"/>
      <c r="N328" s="66"/>
      <c r="O328" s="79"/>
    </row>
    <row r="329" spans="1:15" s="80" customFormat="1" ht="32.25" customHeight="1" x14ac:dyDescent="0.25">
      <c r="A329" s="66">
        <v>233</v>
      </c>
      <c r="B329" s="87"/>
      <c r="C329" s="68" t="str">
        <f>'[1]1113'!B236</f>
        <v>Тканеві ролети  44*159</v>
      </c>
      <c r="D329" s="66"/>
      <c r="E329" s="74">
        <f>'[1]1113'!D236</f>
        <v>11130128</v>
      </c>
      <c r="F329" s="66"/>
      <c r="G329" s="66"/>
      <c r="H329" s="66" t="s">
        <v>30</v>
      </c>
      <c r="I329" s="71">
        <f>'[1]1113'!AW236</f>
        <v>1</v>
      </c>
      <c r="J329" s="71">
        <f>'[1]1113'!AX236</f>
        <v>574</v>
      </c>
      <c r="K329" s="71">
        <f t="shared" si="26"/>
        <v>287</v>
      </c>
      <c r="L329" s="71">
        <f t="shared" si="27"/>
        <v>287</v>
      </c>
      <c r="M329" s="66"/>
      <c r="N329" s="66"/>
      <c r="O329" s="79"/>
    </row>
    <row r="330" spans="1:15" s="80" customFormat="1" ht="32.25" customHeight="1" x14ac:dyDescent="0.25">
      <c r="A330" s="66">
        <v>234</v>
      </c>
      <c r="B330" s="87"/>
      <c r="C330" s="68" t="str">
        <f>'[1]1113'!B237</f>
        <v>Катриджи</v>
      </c>
      <c r="D330" s="66"/>
      <c r="E330" s="74">
        <f>'[1]1113'!D237</f>
        <v>11130129</v>
      </c>
      <c r="F330" s="66"/>
      <c r="G330" s="66"/>
      <c r="H330" s="66" t="s">
        <v>30</v>
      </c>
      <c r="I330" s="71">
        <f>'[1]1113'!AW237</f>
        <v>2</v>
      </c>
      <c r="J330" s="71">
        <f>'[1]1113'!AX237</f>
        <v>3680</v>
      </c>
      <c r="K330" s="71">
        <f t="shared" si="26"/>
        <v>1840</v>
      </c>
      <c r="L330" s="71">
        <f t="shared" si="27"/>
        <v>1840</v>
      </c>
      <c r="M330" s="66"/>
      <c r="N330" s="66"/>
      <c r="O330" s="79"/>
    </row>
    <row r="331" spans="1:15" s="80" customFormat="1" ht="32.25" customHeight="1" x14ac:dyDescent="0.25">
      <c r="A331" s="66">
        <v>235</v>
      </c>
      <c r="B331" s="87"/>
      <c r="C331" s="68" t="str">
        <f>'[1]1113'!B238</f>
        <v>Світильник світлодіодний  аварійний</v>
      </c>
      <c r="D331" s="66"/>
      <c r="E331" s="74">
        <f>'[1]1113'!D238</f>
        <v>11130130</v>
      </c>
      <c r="F331" s="66"/>
      <c r="G331" s="66"/>
      <c r="H331" s="66" t="s">
        <v>30</v>
      </c>
      <c r="I331" s="71">
        <f>'[1]1113'!AW238</f>
        <v>6</v>
      </c>
      <c r="J331" s="71">
        <f>'[1]1113'!AX238</f>
        <v>1200</v>
      </c>
      <c r="K331" s="71">
        <f t="shared" si="26"/>
        <v>600</v>
      </c>
      <c r="L331" s="71">
        <f t="shared" si="27"/>
        <v>600</v>
      </c>
      <c r="M331" s="66"/>
      <c r="N331" s="66"/>
      <c r="O331" s="79"/>
    </row>
    <row r="332" spans="1:15" s="80" customFormat="1" ht="32.25" customHeight="1" x14ac:dyDescent="0.25">
      <c r="A332" s="66">
        <v>236</v>
      </c>
      <c r="B332" s="87"/>
      <c r="C332" s="68" t="str">
        <f>'[1]1113'!B239</f>
        <v>Бензопила форте</v>
      </c>
      <c r="D332" s="66"/>
      <c r="E332" s="74">
        <f>'[1]1113'!D239</f>
        <v>11130131</v>
      </c>
      <c r="F332" s="66"/>
      <c r="G332" s="66"/>
      <c r="H332" s="66" t="s">
        <v>30</v>
      </c>
      <c r="I332" s="71">
        <f>'[1]1113'!AW239</f>
        <v>1</v>
      </c>
      <c r="J332" s="71">
        <f>'[1]1113'!AX239</f>
        <v>2495</v>
      </c>
      <c r="K332" s="71">
        <f t="shared" si="26"/>
        <v>1247.5</v>
      </c>
      <c r="L332" s="71">
        <f t="shared" si="27"/>
        <v>1247.5</v>
      </c>
      <c r="M332" s="66"/>
      <c r="N332" s="66"/>
      <c r="O332" s="79"/>
    </row>
    <row r="333" spans="1:15" s="80" customFormat="1" ht="32.25" customHeight="1" x14ac:dyDescent="0.25">
      <c r="A333" s="66">
        <v>237</v>
      </c>
      <c r="B333" s="87"/>
      <c r="C333" s="68" t="str">
        <f>'[1]1113'!B240</f>
        <v>Мотокоса бенз БМК 2553М</v>
      </c>
      <c r="D333" s="66"/>
      <c r="E333" s="74">
        <f>'[1]1113'!D240</f>
        <v>11130132</v>
      </c>
      <c r="F333" s="66"/>
      <c r="G333" s="66"/>
      <c r="H333" s="66" t="s">
        <v>30</v>
      </c>
      <c r="I333" s="71">
        <f>'[1]1113'!AW240</f>
        <v>1</v>
      </c>
      <c r="J333" s="71">
        <f>'[1]1113'!AX240</f>
        <v>2500</v>
      </c>
      <c r="K333" s="71">
        <f t="shared" si="26"/>
        <v>1250</v>
      </c>
      <c r="L333" s="71">
        <f t="shared" si="27"/>
        <v>1250</v>
      </c>
      <c r="M333" s="66"/>
      <c r="N333" s="66"/>
      <c r="O333" s="79"/>
    </row>
    <row r="334" spans="1:15" s="80" customFormat="1" ht="32.25" customHeight="1" x14ac:dyDescent="0.25">
      <c r="A334" s="66">
        <v>238</v>
      </c>
      <c r="B334" s="87"/>
      <c r="C334" s="68" t="str">
        <f>'[1]1113'!B241</f>
        <v>Інфрачервоний термометр</v>
      </c>
      <c r="D334" s="66"/>
      <c r="E334" s="74">
        <f>'[1]1113'!D241</f>
        <v>11130133</v>
      </c>
      <c r="F334" s="66"/>
      <c r="G334" s="66"/>
      <c r="H334" s="66" t="s">
        <v>30</v>
      </c>
      <c r="I334" s="71">
        <f>'[1]1113'!AW241</f>
        <v>3</v>
      </c>
      <c r="J334" s="71">
        <f>'[1]1113'!AX241</f>
        <v>8331</v>
      </c>
      <c r="K334" s="71">
        <f t="shared" si="26"/>
        <v>4165.5</v>
      </c>
      <c r="L334" s="71">
        <f t="shared" si="27"/>
        <v>4165.5</v>
      </c>
      <c r="M334" s="66"/>
      <c r="N334" s="66"/>
      <c r="O334" s="79"/>
    </row>
    <row r="335" spans="1:15" s="80" customFormat="1" ht="32.25" customHeight="1" x14ac:dyDescent="0.25">
      <c r="A335" s="66">
        <v>239</v>
      </c>
      <c r="B335" s="87"/>
      <c r="C335" s="68" t="str">
        <f>'[1]1113'!B242</f>
        <v xml:space="preserve">Багатофункціональний пристрій </v>
      </c>
      <c r="D335" s="66"/>
      <c r="E335" s="74">
        <f>'[1]1113'!D242</f>
        <v>11130134</v>
      </c>
      <c r="F335" s="66"/>
      <c r="G335" s="66"/>
      <c r="H335" s="66" t="s">
        <v>30</v>
      </c>
      <c r="I335" s="71">
        <f>'[1]1113'!AW242</f>
        <v>1</v>
      </c>
      <c r="J335" s="71">
        <f>'[1]1113'!AX242</f>
        <v>5990</v>
      </c>
      <c r="K335" s="71">
        <f t="shared" si="26"/>
        <v>2995</v>
      </c>
      <c r="L335" s="71">
        <f t="shared" si="27"/>
        <v>2995</v>
      </c>
      <c r="M335" s="66"/>
      <c r="N335" s="66"/>
      <c r="O335" s="79"/>
    </row>
    <row r="336" spans="1:15" s="80" customFormat="1" ht="32.25" customHeight="1" x14ac:dyDescent="0.25">
      <c r="A336" s="66">
        <v>240</v>
      </c>
      <c r="B336" s="87"/>
      <c r="C336" s="68" t="str">
        <f>'[1]1113'!B243</f>
        <v>Документ камера</v>
      </c>
      <c r="D336" s="66"/>
      <c r="E336" s="74">
        <f>'[1]1113'!D243</f>
        <v>11130135</v>
      </c>
      <c r="F336" s="66"/>
      <c r="G336" s="66"/>
      <c r="H336" s="66" t="s">
        <v>30</v>
      </c>
      <c r="I336" s="71">
        <f>'[1]1113'!AW243</f>
        <v>1</v>
      </c>
      <c r="J336" s="71">
        <f>'[1]1113'!AX243</f>
        <v>5970</v>
      </c>
      <c r="K336" s="71">
        <f t="shared" si="26"/>
        <v>2985</v>
      </c>
      <c r="L336" s="71">
        <f t="shared" si="27"/>
        <v>2985</v>
      </c>
      <c r="M336" s="66"/>
      <c r="N336" s="66"/>
      <c r="O336" s="79"/>
    </row>
    <row r="337" spans="1:15" s="80" customFormat="1" ht="32.25" customHeight="1" x14ac:dyDescent="0.25">
      <c r="A337" s="66">
        <v>241</v>
      </c>
      <c r="B337" s="87"/>
      <c r="C337" s="68" t="str">
        <f>'[1]1113'!B244</f>
        <v>Кріплення для мультимед.облад.</v>
      </c>
      <c r="D337" s="66"/>
      <c r="E337" s="74">
        <f>'[1]1113'!D244</f>
        <v>11130136</v>
      </c>
      <c r="F337" s="66"/>
      <c r="G337" s="66"/>
      <c r="H337" s="66" t="s">
        <v>30</v>
      </c>
      <c r="I337" s="71">
        <f>'[1]1113'!AW244</f>
        <v>1</v>
      </c>
      <c r="J337" s="71">
        <f>'[1]1113'!AX244</f>
        <v>5800</v>
      </c>
      <c r="K337" s="71">
        <f t="shared" si="26"/>
        <v>2900</v>
      </c>
      <c r="L337" s="71">
        <f t="shared" si="27"/>
        <v>2900</v>
      </c>
      <c r="M337" s="66"/>
      <c r="N337" s="66"/>
      <c r="O337" s="79"/>
    </row>
    <row r="338" spans="1:15" s="80" customFormat="1" ht="32.25" customHeight="1" x14ac:dyDescent="0.25">
      <c r="A338" s="66">
        <v>242</v>
      </c>
      <c r="B338" s="87"/>
      <c r="C338" s="68" t="str">
        <f>'[1]1113'!B245</f>
        <v>Дошка коркова 650*1000мм</v>
      </c>
      <c r="D338" s="66"/>
      <c r="E338" s="74">
        <f>'[1]1113'!D245</f>
        <v>11130137</v>
      </c>
      <c r="F338" s="66"/>
      <c r="G338" s="66"/>
      <c r="H338" s="66" t="s">
        <v>30</v>
      </c>
      <c r="I338" s="71">
        <f>'[1]1113'!AW245</f>
        <v>1</v>
      </c>
      <c r="J338" s="71">
        <f>'[1]1113'!AX245</f>
        <v>750</v>
      </c>
      <c r="K338" s="71">
        <f t="shared" si="26"/>
        <v>375</v>
      </c>
      <c r="L338" s="71">
        <f t="shared" si="27"/>
        <v>375</v>
      </c>
      <c r="M338" s="66"/>
      <c r="N338" s="66"/>
      <c r="O338" s="79"/>
    </row>
    <row r="339" spans="1:15" s="80" customFormat="1" ht="32.25" customHeight="1" x14ac:dyDescent="0.25">
      <c r="A339" s="66">
        <v>243</v>
      </c>
      <c r="B339" s="87"/>
      <c r="C339" s="68" t="str">
        <f>'[1]1113'!B246</f>
        <v>Фліпчарт 650*1000 маркер на тринозі</v>
      </c>
      <c r="D339" s="66"/>
      <c r="E339" s="74">
        <f>'[1]1113'!D246</f>
        <v>11130138</v>
      </c>
      <c r="F339" s="66"/>
      <c r="G339" s="66"/>
      <c r="H339" s="66" t="s">
        <v>30</v>
      </c>
      <c r="I339" s="71">
        <f>'[1]1113'!AW246</f>
        <v>1</v>
      </c>
      <c r="J339" s="71">
        <f>'[1]1113'!AX246</f>
        <v>2300</v>
      </c>
      <c r="K339" s="71">
        <f t="shared" si="26"/>
        <v>1150</v>
      </c>
      <c r="L339" s="71">
        <f t="shared" si="27"/>
        <v>1150</v>
      </c>
      <c r="M339" s="66"/>
      <c r="N339" s="66"/>
      <c r="O339" s="79"/>
    </row>
    <row r="340" spans="1:15" s="80" customFormat="1" ht="32.25" customHeight="1" x14ac:dyDescent="0.25">
      <c r="A340" s="66">
        <v>244</v>
      </c>
      <c r="B340" s="87"/>
      <c r="C340" s="68" t="str">
        <f>'[1]1113'!B247</f>
        <v>Оприскувач 10л</v>
      </c>
      <c r="D340" s="66"/>
      <c r="E340" s="74">
        <f>'[1]1113'!D247</f>
        <v>11130139</v>
      </c>
      <c r="F340" s="66"/>
      <c r="G340" s="66"/>
      <c r="H340" s="66" t="s">
        <v>30</v>
      </c>
      <c r="I340" s="71">
        <f>'[1]1113'!AW247</f>
        <v>2</v>
      </c>
      <c r="J340" s="71">
        <f>'[1]1113'!AX247</f>
        <v>1528</v>
      </c>
      <c r="K340" s="71">
        <f t="shared" si="26"/>
        <v>764</v>
      </c>
      <c r="L340" s="71">
        <f t="shared" si="27"/>
        <v>764</v>
      </c>
      <c r="M340" s="66"/>
      <c r="N340" s="66"/>
      <c r="O340" s="79"/>
    </row>
    <row r="341" spans="1:15" s="80" customFormat="1" ht="32.25" customHeight="1" x14ac:dyDescent="0.25">
      <c r="A341" s="66">
        <v>245</v>
      </c>
      <c r="B341" s="87"/>
      <c r="C341" s="68" t="str">
        <f>'[1]1113'!B248</f>
        <v>Бак смітєвий 90л</v>
      </c>
      <c r="D341" s="66"/>
      <c r="E341" s="74">
        <f>'[1]1113'!D248</f>
        <v>11130140</v>
      </c>
      <c r="F341" s="66"/>
      <c r="G341" s="66"/>
      <c r="H341" s="66" t="s">
        <v>30</v>
      </c>
      <c r="I341" s="71">
        <f>'[1]1113'!AW248</f>
        <v>4</v>
      </c>
      <c r="J341" s="71">
        <f>'[1]1113'!AX248</f>
        <v>2200</v>
      </c>
      <c r="K341" s="71">
        <f t="shared" si="26"/>
        <v>1100</v>
      </c>
      <c r="L341" s="71">
        <f t="shared" si="27"/>
        <v>1100</v>
      </c>
      <c r="M341" s="66"/>
      <c r="N341" s="66"/>
      <c r="O341" s="79"/>
    </row>
    <row r="342" spans="1:15" s="80" customFormat="1" ht="32.25" customHeight="1" x14ac:dyDescent="0.25">
      <c r="A342" s="66">
        <v>246</v>
      </c>
      <c r="B342" s="87"/>
      <c r="C342" s="68" t="str">
        <f>'[1]1113'!B249</f>
        <v>Диван цезарь 850мм</v>
      </c>
      <c r="D342" s="66"/>
      <c r="E342" s="74">
        <f>'[1]1113'!D249</f>
        <v>11130141</v>
      </c>
      <c r="F342" s="66"/>
      <c r="G342" s="66"/>
      <c r="H342" s="66" t="s">
        <v>30</v>
      </c>
      <c r="I342" s="71">
        <f>'[1]1113'!AW249</f>
        <v>4</v>
      </c>
      <c r="J342" s="71">
        <f>'[1]1113'!AX249</f>
        <v>8760</v>
      </c>
      <c r="K342" s="71">
        <f t="shared" si="26"/>
        <v>4380</v>
      </c>
      <c r="L342" s="71">
        <f t="shared" si="27"/>
        <v>4380</v>
      </c>
      <c r="M342" s="66"/>
      <c r="N342" s="66"/>
      <c r="O342" s="79"/>
    </row>
    <row r="343" spans="1:15" s="80" customFormat="1" ht="32.25" customHeight="1" x14ac:dyDescent="0.25">
      <c r="A343" s="66">
        <v>247</v>
      </c>
      <c r="B343" s="87"/>
      <c r="C343" s="68" t="str">
        <f>'[1]1113'!B250</f>
        <v>Дошка 3-х профільна</v>
      </c>
      <c r="D343" s="66"/>
      <c r="E343" s="74">
        <f>'[1]1113'!D250</f>
        <v>11130142</v>
      </c>
      <c r="F343" s="66"/>
      <c r="G343" s="66"/>
      <c r="H343" s="66" t="s">
        <v>30</v>
      </c>
      <c r="I343" s="71">
        <f>'[1]1113'!AW250</f>
        <v>1</v>
      </c>
      <c r="J343" s="71">
        <f>'[1]1113'!AX250</f>
        <v>4365</v>
      </c>
      <c r="K343" s="71">
        <f t="shared" si="26"/>
        <v>2182.5</v>
      </c>
      <c r="L343" s="71">
        <f t="shared" si="27"/>
        <v>2182.5</v>
      </c>
      <c r="M343" s="66"/>
      <c r="N343" s="66"/>
      <c r="O343" s="79"/>
    </row>
    <row r="344" spans="1:15" s="80" customFormat="1" ht="32.25" customHeight="1" x14ac:dyDescent="0.25">
      <c r="A344" s="66">
        <v>248</v>
      </c>
      <c r="B344" s="87"/>
      <c r="C344" s="68" t="str">
        <f>'[1]1113'!B251</f>
        <v>Банер з люверсами</v>
      </c>
      <c r="D344" s="66"/>
      <c r="E344" s="74">
        <f>'[1]1113'!D251</f>
        <v>11130143</v>
      </c>
      <c r="F344" s="66"/>
      <c r="G344" s="66"/>
      <c r="H344" s="66" t="s">
        <v>30</v>
      </c>
      <c r="I344" s="71">
        <f>'[1]1113'!AW251</f>
        <v>1</v>
      </c>
      <c r="J344" s="71">
        <f>'[1]1113'!AX251</f>
        <v>2350</v>
      </c>
      <c r="K344" s="71">
        <f t="shared" si="26"/>
        <v>1175</v>
      </c>
      <c r="L344" s="71">
        <f t="shared" si="27"/>
        <v>1175</v>
      </c>
      <c r="M344" s="66"/>
      <c r="N344" s="66"/>
      <c r="O344" s="79"/>
    </row>
    <row r="345" spans="1:15" s="80" customFormat="1" ht="32.25" customHeight="1" x14ac:dyDescent="0.25">
      <c r="A345" s="66">
        <v>249</v>
      </c>
      <c r="B345" s="87"/>
      <c r="C345" s="68" t="str">
        <f>'[1]1113'!B252</f>
        <v>Умивальник ДСП</v>
      </c>
      <c r="D345" s="66"/>
      <c r="E345" s="74">
        <f>'[1]1113'!D252</f>
        <v>11130145</v>
      </c>
      <c r="F345" s="66"/>
      <c r="G345" s="66"/>
      <c r="H345" s="66" t="s">
        <v>30</v>
      </c>
      <c r="I345" s="71">
        <f>'[1]1113'!AW252</f>
        <v>1</v>
      </c>
      <c r="J345" s="71">
        <f>'[1]1113'!AX252</f>
        <v>1390</v>
      </c>
      <c r="K345" s="71">
        <f t="shared" si="26"/>
        <v>695</v>
      </c>
      <c r="L345" s="71">
        <f t="shared" si="27"/>
        <v>695</v>
      </c>
      <c r="M345" s="66"/>
      <c r="N345" s="66"/>
      <c r="O345" s="79"/>
    </row>
    <row r="346" spans="1:15" s="80" customFormat="1" ht="32.25" customHeight="1" x14ac:dyDescent="0.25">
      <c r="A346" s="66">
        <v>250</v>
      </c>
      <c r="B346" s="87"/>
      <c r="C346" s="68" t="str">
        <f>'[1]1113'!B253</f>
        <v>Дошка одинарна магнітна</v>
      </c>
      <c r="D346" s="66"/>
      <c r="E346" s="74">
        <f>'[1]1113'!D253</f>
        <v>11130146</v>
      </c>
      <c r="F346" s="66"/>
      <c r="G346" s="66"/>
      <c r="H346" s="66" t="s">
        <v>30</v>
      </c>
      <c r="I346" s="71">
        <f>'[1]1113'!AW253</f>
        <v>2</v>
      </c>
      <c r="J346" s="71">
        <f>'[1]1113'!AX253</f>
        <v>4720</v>
      </c>
      <c r="K346" s="71">
        <f t="shared" si="26"/>
        <v>2360</v>
      </c>
      <c r="L346" s="71">
        <f t="shared" si="27"/>
        <v>2360</v>
      </c>
      <c r="M346" s="66"/>
      <c r="N346" s="66"/>
      <c r="O346" s="79"/>
    </row>
    <row r="347" spans="1:15" s="80" customFormat="1" ht="32.25" customHeight="1" x14ac:dyDescent="0.25">
      <c r="A347" s="66">
        <v>251</v>
      </c>
      <c r="B347" s="87"/>
      <c r="C347" s="68" t="str">
        <f>'[1]1113'!B254</f>
        <v>Стіл учнів одноміс.регульований</v>
      </c>
      <c r="D347" s="66"/>
      <c r="E347" s="74">
        <f>'[1]1113'!D254</f>
        <v>11130149</v>
      </c>
      <c r="F347" s="66"/>
      <c r="G347" s="66"/>
      <c r="H347" s="66" t="s">
        <v>30</v>
      </c>
      <c r="I347" s="71">
        <f>'[1]1113'!AW254</f>
        <v>14</v>
      </c>
      <c r="J347" s="71">
        <f>'[1]1113'!AX254</f>
        <v>5880</v>
      </c>
      <c r="K347" s="71">
        <f t="shared" si="26"/>
        <v>2940</v>
      </c>
      <c r="L347" s="71">
        <f t="shared" si="27"/>
        <v>2940</v>
      </c>
      <c r="M347" s="66"/>
      <c r="N347" s="66"/>
      <c r="O347" s="79"/>
    </row>
    <row r="348" spans="1:15" s="80" customFormat="1" ht="32.25" customHeight="1" x14ac:dyDescent="0.25">
      <c r="A348" s="66">
        <v>252</v>
      </c>
      <c r="B348" s="87"/>
      <c r="C348" s="68" t="str">
        <f>'[1]1113'!B255</f>
        <v>Стілець учнів регул</v>
      </c>
      <c r="D348" s="66"/>
      <c r="E348" s="74">
        <f>'[1]1113'!D255</f>
        <v>11130150</v>
      </c>
      <c r="F348" s="66"/>
      <c r="G348" s="66"/>
      <c r="H348" s="66" t="s">
        <v>30</v>
      </c>
      <c r="I348" s="71">
        <f>'[1]1113'!AW255</f>
        <v>14</v>
      </c>
      <c r="J348" s="71">
        <f>'[1]1113'!AX255</f>
        <v>2940</v>
      </c>
      <c r="K348" s="71">
        <f t="shared" si="26"/>
        <v>1470</v>
      </c>
      <c r="L348" s="71">
        <f t="shared" si="27"/>
        <v>1470</v>
      </c>
      <c r="M348" s="66"/>
      <c r="N348" s="66"/>
      <c r="O348" s="79"/>
    </row>
    <row r="349" spans="1:15" s="80" customFormat="1" ht="32.25" customHeight="1" x14ac:dyDescent="0.25">
      <c r="A349" s="66">
        <v>253</v>
      </c>
      <c r="B349" s="87"/>
      <c r="C349" s="68" t="str">
        <f>'[1]1113'!B256</f>
        <v>Стіл письмовий кутовий учительський</v>
      </c>
      <c r="D349" s="66"/>
      <c r="E349" s="74">
        <f>'[1]1113'!D256</f>
        <v>11130151</v>
      </c>
      <c r="F349" s="66"/>
      <c r="G349" s="66"/>
      <c r="H349" s="66" t="s">
        <v>30</v>
      </c>
      <c r="I349" s="71">
        <f>'[1]1113'!AW256</f>
        <v>1</v>
      </c>
      <c r="J349" s="71">
        <f>'[1]1113'!AX256</f>
        <v>1850</v>
      </c>
      <c r="K349" s="71">
        <f t="shared" si="26"/>
        <v>925</v>
      </c>
      <c r="L349" s="71">
        <f t="shared" si="27"/>
        <v>925</v>
      </c>
      <c r="M349" s="66"/>
      <c r="N349" s="66"/>
      <c r="O349" s="79"/>
    </row>
    <row r="350" spans="1:15" s="80" customFormat="1" ht="32.25" customHeight="1" x14ac:dyDescent="0.25">
      <c r="A350" s="66">
        <v>254</v>
      </c>
      <c r="B350" s="87"/>
      <c r="C350" s="68" t="str">
        <f>'[1]1113'!B257</f>
        <v>Стіл дитячий круглий регул</v>
      </c>
      <c r="D350" s="66"/>
      <c r="E350" s="74">
        <f>'[1]1113'!D257</f>
        <v>11130152</v>
      </c>
      <c r="F350" s="66"/>
      <c r="G350" s="66"/>
      <c r="H350" s="66" t="s">
        <v>30</v>
      </c>
      <c r="I350" s="71">
        <f>'[1]1113'!AW257</f>
        <v>1</v>
      </c>
      <c r="J350" s="71">
        <f>'[1]1113'!AX257</f>
        <v>927</v>
      </c>
      <c r="K350" s="71">
        <f t="shared" si="26"/>
        <v>463.5</v>
      </c>
      <c r="L350" s="71">
        <f t="shared" si="27"/>
        <v>463.5</v>
      </c>
      <c r="M350" s="66"/>
      <c r="N350" s="66"/>
      <c r="O350" s="79"/>
    </row>
    <row r="351" spans="1:15" s="80" customFormat="1" ht="32.25" customHeight="1" x14ac:dyDescent="0.25">
      <c r="A351" s="66">
        <v>255</v>
      </c>
      <c r="B351" s="87"/>
      <c r="C351" s="68" t="str">
        <f>'[1]1113'!B258</f>
        <v>Шафи для зберіг засобів навчання</v>
      </c>
      <c r="D351" s="66"/>
      <c r="E351" s="74">
        <f>'[1]1113'!D258</f>
        <v>11130153</v>
      </c>
      <c r="F351" s="66"/>
      <c r="G351" s="66"/>
      <c r="H351" s="66" t="s">
        <v>30</v>
      </c>
      <c r="I351" s="71">
        <f>'[1]1113'!AW258</f>
        <v>1</v>
      </c>
      <c r="J351" s="71">
        <f>'[1]1113'!AX258</f>
        <v>4500</v>
      </c>
      <c r="K351" s="71">
        <f t="shared" si="26"/>
        <v>2250</v>
      </c>
      <c r="L351" s="71">
        <f t="shared" si="27"/>
        <v>2250</v>
      </c>
      <c r="M351" s="66"/>
      <c r="N351" s="66"/>
      <c r="O351" s="79"/>
    </row>
    <row r="352" spans="1:15" s="80" customFormat="1" ht="32.25" customHeight="1" x14ac:dyDescent="0.25">
      <c r="A352" s="66">
        <v>256</v>
      </c>
      <c r="B352" s="87"/>
      <c r="C352" s="68" t="str">
        <f>'[1]1113'!B259</f>
        <v>Стіл компютерний</v>
      </c>
      <c r="D352" s="66"/>
      <c r="E352" s="74">
        <f>'[1]1113'!D259</f>
        <v>11130154</v>
      </c>
      <c r="F352" s="66"/>
      <c r="G352" s="66"/>
      <c r="H352" s="66" t="s">
        <v>30</v>
      </c>
      <c r="I352" s="71">
        <f>'[1]1113'!AW259</f>
        <v>5</v>
      </c>
      <c r="J352" s="71">
        <f>'[1]1113'!AX259</f>
        <v>342</v>
      </c>
      <c r="K352" s="71">
        <f t="shared" si="26"/>
        <v>171</v>
      </c>
      <c r="L352" s="71">
        <f t="shared" si="27"/>
        <v>171</v>
      </c>
      <c r="M352" s="66"/>
      <c r="N352" s="66"/>
      <c r="O352" s="79"/>
    </row>
    <row r="353" spans="1:15" s="80" customFormat="1" ht="32.25" customHeight="1" x14ac:dyDescent="0.25">
      <c r="A353" s="66">
        <v>257</v>
      </c>
      <c r="B353" s="87"/>
      <c r="C353" s="68" t="str">
        <f>'[1]1113'!B260</f>
        <v>Стільці учнівський</v>
      </c>
      <c r="D353" s="66"/>
      <c r="E353" s="74">
        <f>'[1]1113'!D260</f>
        <v>11130155</v>
      </c>
      <c r="F353" s="66"/>
      <c r="G353" s="66"/>
      <c r="H353" s="66" t="s">
        <v>30</v>
      </c>
      <c r="I353" s="71">
        <f>'[1]1113'!AW260</f>
        <v>24</v>
      </c>
      <c r="J353" s="71">
        <f>'[1]1113'!AX260</f>
        <v>264</v>
      </c>
      <c r="K353" s="71">
        <f t="shared" si="26"/>
        <v>132</v>
      </c>
      <c r="L353" s="71">
        <f t="shared" si="27"/>
        <v>132</v>
      </c>
      <c r="M353" s="66"/>
      <c r="N353" s="66"/>
      <c r="O353" s="79"/>
    </row>
    <row r="354" spans="1:15" s="80" customFormat="1" ht="32.25" customHeight="1" x14ac:dyDescent="0.25">
      <c r="A354" s="66">
        <v>258</v>
      </c>
      <c r="B354" s="87"/>
      <c r="C354" s="68" t="str">
        <f>'[1]1113'!B261</f>
        <v>Сузичний центр</v>
      </c>
      <c r="D354" s="66"/>
      <c r="E354" s="74">
        <f>'[1]1113'!D261</f>
        <v>11130156</v>
      </c>
      <c r="F354" s="66"/>
      <c r="G354" s="66"/>
      <c r="H354" s="66" t="s">
        <v>30</v>
      </c>
      <c r="I354" s="71">
        <f>'[1]1113'!AW261</f>
        <v>1</v>
      </c>
      <c r="J354" s="71">
        <f>'[1]1113'!AX261</f>
        <v>900</v>
      </c>
      <c r="K354" s="71">
        <f t="shared" ref="K354:K417" si="28">J354/2</f>
        <v>450</v>
      </c>
      <c r="L354" s="71">
        <f t="shared" ref="L354:L417" si="29">J354-K354</f>
        <v>450</v>
      </c>
      <c r="M354" s="66"/>
      <c r="N354" s="66"/>
      <c r="O354" s="79"/>
    </row>
    <row r="355" spans="1:15" s="80" customFormat="1" ht="32.25" customHeight="1" x14ac:dyDescent="0.25">
      <c r="A355" s="66">
        <v>259</v>
      </c>
      <c r="B355" s="87"/>
      <c r="C355" s="68" t="str">
        <f>'[1]1113'!B262</f>
        <v>Стіл в їдальню</v>
      </c>
      <c r="D355" s="66"/>
      <c r="E355" s="74">
        <f>'[1]1113'!D262</f>
        <v>11130157</v>
      </c>
      <c r="F355" s="66"/>
      <c r="G355" s="66"/>
      <c r="H355" s="66" t="s">
        <v>30</v>
      </c>
      <c r="I355" s="71">
        <f>'[1]1113'!AW262</f>
        <v>5</v>
      </c>
      <c r="J355" s="71">
        <f>'[1]1113'!AX262</f>
        <v>175</v>
      </c>
      <c r="K355" s="71">
        <f t="shared" si="28"/>
        <v>87.5</v>
      </c>
      <c r="L355" s="71">
        <f t="shared" si="29"/>
        <v>87.5</v>
      </c>
      <c r="M355" s="66"/>
      <c r="N355" s="66"/>
      <c r="O355" s="79"/>
    </row>
    <row r="356" spans="1:15" s="80" customFormat="1" ht="32.25" customHeight="1" x14ac:dyDescent="0.25">
      <c r="A356" s="66">
        <v>260</v>
      </c>
      <c r="B356" s="87"/>
      <c r="C356" s="68" t="str">
        <f>'[1]1113'!B263</f>
        <v>М’ясорубка</v>
      </c>
      <c r="D356" s="66"/>
      <c r="E356" s="74">
        <f>'[1]1113'!D263</f>
        <v>11130158</v>
      </c>
      <c r="F356" s="66"/>
      <c r="G356" s="66"/>
      <c r="H356" s="66" t="s">
        <v>30</v>
      </c>
      <c r="I356" s="71">
        <f>'[1]1113'!AW263</f>
        <v>1</v>
      </c>
      <c r="J356" s="71">
        <f>'[1]1113'!AX263</f>
        <v>252</v>
      </c>
      <c r="K356" s="71">
        <f t="shared" si="28"/>
        <v>126</v>
      </c>
      <c r="L356" s="71">
        <f t="shared" si="29"/>
        <v>126</v>
      </c>
      <c r="M356" s="66"/>
      <c r="N356" s="66"/>
      <c r="O356" s="79"/>
    </row>
    <row r="357" spans="1:15" s="80" customFormat="1" ht="32.25" customHeight="1" x14ac:dyDescent="0.25">
      <c r="A357" s="66">
        <v>261</v>
      </c>
      <c r="B357" s="87"/>
      <c r="C357" s="68" t="str">
        <f>'[1]1113'!B264</f>
        <v>Лави в спортзал</v>
      </c>
      <c r="D357" s="66"/>
      <c r="E357" s="74">
        <f>'[1]1113'!D264</f>
        <v>11130160</v>
      </c>
      <c r="F357" s="66"/>
      <c r="G357" s="66"/>
      <c r="H357" s="66" t="s">
        <v>30</v>
      </c>
      <c r="I357" s="71">
        <f>'[1]1113'!AW264</f>
        <v>7</v>
      </c>
      <c r="J357" s="71">
        <f>'[1]1113'!AX264</f>
        <v>210</v>
      </c>
      <c r="K357" s="71">
        <f t="shared" si="28"/>
        <v>105</v>
      </c>
      <c r="L357" s="71">
        <f t="shared" si="29"/>
        <v>105</v>
      </c>
      <c r="M357" s="66"/>
      <c r="N357" s="66"/>
      <c r="O357" s="79"/>
    </row>
    <row r="358" spans="1:15" s="80" customFormat="1" ht="32.25" customHeight="1" x14ac:dyDescent="0.25">
      <c r="A358" s="66">
        <v>262</v>
      </c>
      <c r="B358" s="87"/>
      <c r="C358" s="68" t="str">
        <f>'[1]1113'!B265</f>
        <v>Стіл письмовий</v>
      </c>
      <c r="D358" s="66"/>
      <c r="E358" s="74">
        <f>'[1]1113'!D265</f>
        <v>11130161</v>
      </c>
      <c r="F358" s="66"/>
      <c r="G358" s="66"/>
      <c r="H358" s="66" t="s">
        <v>30</v>
      </c>
      <c r="I358" s="71">
        <f>'[1]1113'!AW265</f>
        <v>6</v>
      </c>
      <c r="J358" s="71">
        <f>'[1]1113'!AX265</f>
        <v>8820</v>
      </c>
      <c r="K358" s="71">
        <f t="shared" si="28"/>
        <v>4410</v>
      </c>
      <c r="L358" s="71">
        <f t="shared" si="29"/>
        <v>4410</v>
      </c>
      <c r="M358" s="66"/>
      <c r="N358" s="66"/>
      <c r="O358" s="79"/>
    </row>
    <row r="359" spans="1:15" s="80" customFormat="1" ht="32.25" customHeight="1" x14ac:dyDescent="0.25">
      <c r="A359" s="66">
        <v>263</v>
      </c>
      <c r="B359" s="87"/>
      <c r="C359" s="68" t="str">
        <f>'[1]1113'!B266</f>
        <v>Стілець на рамі</v>
      </c>
      <c r="D359" s="66"/>
      <c r="E359" s="74">
        <f>'[1]1113'!D266</f>
        <v>11130162</v>
      </c>
      <c r="F359" s="66"/>
      <c r="G359" s="66"/>
      <c r="H359" s="66" t="s">
        <v>30</v>
      </c>
      <c r="I359" s="71">
        <f>'[1]1113'!AW266</f>
        <v>12</v>
      </c>
      <c r="J359" s="71">
        <f>'[1]1113'!AX266</f>
        <v>5760</v>
      </c>
      <c r="K359" s="71">
        <f t="shared" si="28"/>
        <v>2880</v>
      </c>
      <c r="L359" s="71">
        <f t="shared" si="29"/>
        <v>2880</v>
      </c>
      <c r="M359" s="66"/>
      <c r="N359" s="66"/>
      <c r="O359" s="79"/>
    </row>
    <row r="360" spans="1:15" s="80" customFormat="1" ht="32.25" customHeight="1" x14ac:dyDescent="0.25">
      <c r="A360" s="66">
        <v>264</v>
      </c>
      <c r="B360" s="87"/>
      <c r="C360" s="68" t="str">
        <f>'[1]1113'!B267</f>
        <v>Аудіосистема</v>
      </c>
      <c r="D360" s="66"/>
      <c r="E360" s="74">
        <f>'[1]1113'!D267</f>
        <v>11130163</v>
      </c>
      <c r="F360" s="66"/>
      <c r="G360" s="66"/>
      <c r="H360" s="66" t="s">
        <v>30</v>
      </c>
      <c r="I360" s="71">
        <f>'[1]1113'!AW267</f>
        <v>1</v>
      </c>
      <c r="J360" s="71">
        <f>'[1]1113'!AX267</f>
        <v>5999</v>
      </c>
      <c r="K360" s="71">
        <f t="shared" si="28"/>
        <v>2999.5</v>
      </c>
      <c r="L360" s="71">
        <f t="shared" si="29"/>
        <v>2999.5</v>
      </c>
      <c r="M360" s="66"/>
      <c r="N360" s="66"/>
      <c r="O360" s="79"/>
    </row>
    <row r="361" spans="1:15" s="80" customFormat="1" ht="32.25" customHeight="1" x14ac:dyDescent="0.25">
      <c r="A361" s="66">
        <v>265</v>
      </c>
      <c r="B361" s="87"/>
      <c r="C361" s="68" t="str">
        <f>'[1]1113'!B268</f>
        <v>Шафа дитяча</v>
      </c>
      <c r="D361" s="66"/>
      <c r="E361" s="74">
        <f>'[1]1113'!D268</f>
        <v>11130164</v>
      </c>
      <c r="F361" s="66"/>
      <c r="G361" s="66"/>
      <c r="H361" s="66" t="s">
        <v>30</v>
      </c>
      <c r="I361" s="71">
        <f>'[1]1113'!AW268</f>
        <v>5</v>
      </c>
      <c r="J361" s="71">
        <f>'[1]1113'!AX268</f>
        <v>14350</v>
      </c>
      <c r="K361" s="71">
        <f t="shared" si="28"/>
        <v>7175</v>
      </c>
      <c r="L361" s="71">
        <f t="shared" si="29"/>
        <v>7175</v>
      </c>
      <c r="M361" s="66"/>
      <c r="N361" s="66"/>
      <c r="O361" s="79"/>
    </row>
    <row r="362" spans="1:15" s="80" customFormat="1" ht="32.25" customHeight="1" x14ac:dyDescent="0.25">
      <c r="A362" s="66">
        <v>266</v>
      </c>
      <c r="B362" s="87"/>
      <c r="C362" s="68" t="str">
        <f>'[1]1113'!B269</f>
        <v>Стіл одномісний регул</v>
      </c>
      <c r="D362" s="66"/>
      <c r="E362" s="74">
        <f>'[1]1113'!D269</f>
        <v>11130165</v>
      </c>
      <c r="F362" s="66"/>
      <c r="G362" s="66"/>
      <c r="H362" s="66" t="s">
        <v>30</v>
      </c>
      <c r="I362" s="71">
        <f>'[1]1113'!AW269</f>
        <v>17</v>
      </c>
      <c r="J362" s="71">
        <f>'[1]1113'!AX269</f>
        <v>18700</v>
      </c>
      <c r="K362" s="71">
        <f t="shared" si="28"/>
        <v>9350</v>
      </c>
      <c r="L362" s="71">
        <f t="shared" si="29"/>
        <v>9350</v>
      </c>
      <c r="M362" s="66"/>
      <c r="N362" s="66"/>
      <c r="O362" s="79"/>
    </row>
    <row r="363" spans="1:15" s="80" customFormat="1" ht="32.25" customHeight="1" x14ac:dyDescent="0.25">
      <c r="A363" s="66">
        <v>267</v>
      </c>
      <c r="B363" s="87"/>
      <c r="C363" s="68" t="str">
        <f>'[1]1113'!B270</f>
        <v>Крісло груша</v>
      </c>
      <c r="D363" s="66"/>
      <c r="E363" s="74">
        <f>'[1]1113'!D270</f>
        <v>11130166</v>
      </c>
      <c r="F363" s="66"/>
      <c r="G363" s="66"/>
      <c r="H363" s="66" t="s">
        <v>30</v>
      </c>
      <c r="I363" s="71">
        <f>'[1]1113'!AW270</f>
        <v>2</v>
      </c>
      <c r="J363" s="71">
        <f>'[1]1113'!AX270</f>
        <v>3802.4</v>
      </c>
      <c r="K363" s="71">
        <f t="shared" si="28"/>
        <v>1901.2</v>
      </c>
      <c r="L363" s="71">
        <f t="shared" si="29"/>
        <v>1901.2</v>
      </c>
      <c r="M363" s="66"/>
      <c r="N363" s="66"/>
      <c r="O363" s="79"/>
    </row>
    <row r="364" spans="1:15" s="80" customFormat="1" ht="32.25" customHeight="1" x14ac:dyDescent="0.25">
      <c r="A364" s="66">
        <v>268</v>
      </c>
      <c r="B364" s="87"/>
      <c r="C364" s="68" t="str">
        <f>'[1]1113'!B271</f>
        <v>Канат</v>
      </c>
      <c r="D364" s="66"/>
      <c r="E364" s="74">
        <f>'[1]1113'!D271</f>
        <v>11130167</v>
      </c>
      <c r="F364" s="66"/>
      <c r="G364" s="66"/>
      <c r="H364" s="66" t="s">
        <v>30</v>
      </c>
      <c r="I364" s="71">
        <f>'[1]1113'!AW271</f>
        <v>1</v>
      </c>
      <c r="J364" s="71">
        <f>'[1]1113'!AX271</f>
        <v>2</v>
      </c>
      <c r="K364" s="71">
        <f t="shared" si="28"/>
        <v>1</v>
      </c>
      <c r="L364" s="71">
        <f t="shared" si="29"/>
        <v>1</v>
      </c>
      <c r="M364" s="66"/>
      <c r="N364" s="66"/>
      <c r="O364" s="79"/>
    </row>
    <row r="365" spans="1:15" s="80" customFormat="1" ht="32.25" customHeight="1" x14ac:dyDescent="0.25">
      <c r="A365" s="66">
        <v>269</v>
      </c>
      <c r="B365" s="87"/>
      <c r="C365" s="68" t="str">
        <f>'[1]1113'!B272</f>
        <v>Набір каструль</v>
      </c>
      <c r="D365" s="66"/>
      <c r="E365" s="74">
        <f>'[1]1113'!D272</f>
        <v>1136001</v>
      </c>
      <c r="F365" s="66"/>
      <c r="G365" s="66"/>
      <c r="H365" s="66" t="s">
        <v>30</v>
      </c>
      <c r="I365" s="71">
        <f>'[1]1113'!AW272</f>
        <v>1</v>
      </c>
      <c r="J365" s="71">
        <f>'[1]1113'!AX272</f>
        <v>350</v>
      </c>
      <c r="K365" s="71">
        <f t="shared" si="28"/>
        <v>175</v>
      </c>
      <c r="L365" s="71">
        <f t="shared" si="29"/>
        <v>175</v>
      </c>
      <c r="M365" s="66"/>
      <c r="N365" s="66"/>
      <c r="O365" s="79"/>
    </row>
    <row r="366" spans="1:15" s="80" customFormat="1" ht="32.25" customHeight="1" x14ac:dyDescent="0.25">
      <c r="A366" s="66">
        <v>270</v>
      </c>
      <c r="B366" s="87"/>
      <c r="C366" s="68" t="str">
        <f>'[1]1113'!B273</f>
        <v>Ложки</v>
      </c>
      <c r="D366" s="66"/>
      <c r="E366" s="74">
        <f>'[1]1113'!D273</f>
        <v>1136002</v>
      </c>
      <c r="F366" s="66"/>
      <c r="G366" s="66"/>
      <c r="H366" s="66" t="s">
        <v>30</v>
      </c>
      <c r="I366" s="71">
        <f>'[1]1113'!AW273</f>
        <v>12</v>
      </c>
      <c r="J366" s="71">
        <f>'[1]1113'!AX273</f>
        <v>120</v>
      </c>
      <c r="K366" s="71">
        <f t="shared" si="28"/>
        <v>60</v>
      </c>
      <c r="L366" s="71">
        <f t="shared" si="29"/>
        <v>60</v>
      </c>
      <c r="M366" s="66"/>
      <c r="N366" s="66"/>
      <c r="O366" s="79"/>
    </row>
    <row r="367" spans="1:15" s="80" customFormat="1" ht="32.25" customHeight="1" x14ac:dyDescent="0.25">
      <c r="A367" s="66">
        <v>271</v>
      </c>
      <c r="B367" s="87"/>
      <c r="C367" s="68" t="str">
        <f>'[1]1113'!B274</f>
        <v>Вилки</v>
      </c>
      <c r="D367" s="66"/>
      <c r="E367" s="74">
        <f>'[1]1113'!D274</f>
        <v>1136003</v>
      </c>
      <c r="F367" s="66"/>
      <c r="G367" s="66"/>
      <c r="H367" s="66" t="s">
        <v>30</v>
      </c>
      <c r="I367" s="71">
        <f>'[1]1113'!AW274</f>
        <v>12</v>
      </c>
      <c r="J367" s="71">
        <f>'[1]1113'!AX274</f>
        <v>120</v>
      </c>
      <c r="K367" s="71">
        <f t="shared" si="28"/>
        <v>60</v>
      </c>
      <c r="L367" s="71">
        <f t="shared" si="29"/>
        <v>60</v>
      </c>
      <c r="M367" s="66"/>
      <c r="N367" s="66"/>
      <c r="O367" s="79"/>
    </row>
    <row r="368" spans="1:15" s="80" customFormat="1" ht="32.25" customHeight="1" x14ac:dyDescent="0.25">
      <c r="A368" s="66">
        <v>272</v>
      </c>
      <c r="B368" s="87"/>
      <c r="C368" s="68" t="str">
        <f>'[1]1113'!B275</f>
        <v>Стіл дитячий</v>
      </c>
      <c r="D368" s="66"/>
      <c r="E368" s="74">
        <f>'[1]1113'!D275</f>
        <v>1136004</v>
      </c>
      <c r="F368" s="66"/>
      <c r="G368" s="66"/>
      <c r="H368" s="66" t="s">
        <v>30</v>
      </c>
      <c r="I368" s="71">
        <f>'[1]1113'!AW275</f>
        <v>3</v>
      </c>
      <c r="J368" s="71">
        <f>'[1]1113'!AX275</f>
        <v>900</v>
      </c>
      <c r="K368" s="71">
        <f t="shared" si="28"/>
        <v>450</v>
      </c>
      <c r="L368" s="71">
        <f t="shared" si="29"/>
        <v>450</v>
      </c>
      <c r="M368" s="66"/>
      <c r="N368" s="66"/>
      <c r="O368" s="79"/>
    </row>
    <row r="369" spans="1:15" s="80" customFormat="1" ht="32.25" customHeight="1" x14ac:dyDescent="0.25">
      <c r="A369" s="66">
        <v>273</v>
      </c>
      <c r="B369" s="87"/>
      <c r="C369" s="68" t="str">
        <f>'[1]1113'!B276</f>
        <v>Стілець дитячий</v>
      </c>
      <c r="D369" s="66"/>
      <c r="E369" s="74">
        <f>'[1]1113'!D276</f>
        <v>1136005</v>
      </c>
      <c r="F369" s="66"/>
      <c r="G369" s="66"/>
      <c r="H369" s="66" t="s">
        <v>30</v>
      </c>
      <c r="I369" s="71">
        <f>'[1]1113'!AW276</f>
        <v>13</v>
      </c>
      <c r="J369" s="71">
        <f>'[1]1113'!AX276</f>
        <v>1170</v>
      </c>
      <c r="K369" s="71">
        <f t="shared" si="28"/>
        <v>585</v>
      </c>
      <c r="L369" s="71">
        <f t="shared" si="29"/>
        <v>585</v>
      </c>
      <c r="M369" s="66"/>
      <c r="N369" s="66"/>
      <c r="O369" s="79"/>
    </row>
    <row r="370" spans="1:15" s="80" customFormat="1" ht="32.25" customHeight="1" x14ac:dyDescent="0.25">
      <c r="A370" s="66">
        <v>274</v>
      </c>
      <c r="B370" s="87"/>
      <c r="C370" s="68" t="str">
        <f>'[1]1113'!B277</f>
        <v>Табурет дитячий</v>
      </c>
      <c r="D370" s="66"/>
      <c r="E370" s="74">
        <f>'[1]1113'!D277</f>
        <v>1136006</v>
      </c>
      <c r="F370" s="66"/>
      <c r="G370" s="66"/>
      <c r="H370" s="66" t="s">
        <v>30</v>
      </c>
      <c r="I370" s="71">
        <f>'[1]1113'!AW277</f>
        <v>13</v>
      </c>
      <c r="J370" s="71">
        <f>'[1]1113'!AX277</f>
        <v>1040</v>
      </c>
      <c r="K370" s="71">
        <f t="shared" si="28"/>
        <v>520</v>
      </c>
      <c r="L370" s="71">
        <f t="shared" si="29"/>
        <v>520</v>
      </c>
      <c r="M370" s="66"/>
      <c r="N370" s="66"/>
      <c r="O370" s="79"/>
    </row>
    <row r="371" spans="1:15" s="80" customFormat="1" ht="32.25" customHeight="1" x14ac:dyDescent="0.25">
      <c r="A371" s="66">
        <v>275</v>
      </c>
      <c r="B371" s="87"/>
      <c r="C371" s="68" t="str">
        <f>'[1]1113'!B278</f>
        <v>Полиця книжкова</v>
      </c>
      <c r="D371" s="66"/>
      <c r="E371" s="74">
        <f>'[1]1113'!D278</f>
        <v>1136007</v>
      </c>
      <c r="F371" s="66"/>
      <c r="G371" s="66"/>
      <c r="H371" s="66" t="s">
        <v>30</v>
      </c>
      <c r="I371" s="71">
        <f>'[1]1113'!AW278</f>
        <v>1</v>
      </c>
      <c r="J371" s="71">
        <f>'[1]1113'!AX278</f>
        <v>190</v>
      </c>
      <c r="K371" s="71">
        <f t="shared" si="28"/>
        <v>95</v>
      </c>
      <c r="L371" s="71">
        <f t="shared" si="29"/>
        <v>95</v>
      </c>
      <c r="M371" s="66"/>
      <c r="N371" s="66"/>
      <c r="O371" s="79"/>
    </row>
    <row r="372" spans="1:15" s="80" customFormat="1" ht="32.25" customHeight="1" x14ac:dyDescent="0.25">
      <c r="A372" s="66">
        <v>276</v>
      </c>
      <c r="B372" s="87"/>
      <c r="C372" s="68" t="str">
        <f>'[1]1113'!B279</f>
        <v>Багатофункціональний пристрій HP LASER Jet M 125a</v>
      </c>
      <c r="D372" s="66"/>
      <c r="E372" s="74">
        <f>'[1]1113'!D279</f>
        <v>1136009</v>
      </c>
      <c r="F372" s="66"/>
      <c r="G372" s="66"/>
      <c r="H372" s="66" t="s">
        <v>30</v>
      </c>
      <c r="I372" s="71">
        <f>'[1]1113'!AW279</f>
        <v>1</v>
      </c>
      <c r="J372" s="71">
        <f>'[1]1113'!AX279</f>
        <v>3744</v>
      </c>
      <c r="K372" s="71">
        <f t="shared" si="28"/>
        <v>1872</v>
      </c>
      <c r="L372" s="71">
        <f t="shared" si="29"/>
        <v>1872</v>
      </c>
      <c r="M372" s="66"/>
      <c r="N372" s="66"/>
      <c r="O372" s="79"/>
    </row>
    <row r="373" spans="1:15" s="80" customFormat="1" ht="32.25" customHeight="1" x14ac:dyDescent="0.25">
      <c r="A373" s="66">
        <v>277</v>
      </c>
      <c r="B373" s="87"/>
      <c r="C373" s="68" t="str">
        <f>'[1]1113'!B280</f>
        <v>Стенд інформаційний (профінформаційний куточок)</v>
      </c>
      <c r="D373" s="66"/>
      <c r="E373" s="74">
        <f>'[1]1113'!D280</f>
        <v>1136010</v>
      </c>
      <c r="F373" s="66"/>
      <c r="G373" s="66"/>
      <c r="H373" s="66" t="s">
        <v>30</v>
      </c>
      <c r="I373" s="71">
        <f>'[1]1113'!AW280</f>
        <v>1</v>
      </c>
      <c r="J373" s="71">
        <f>'[1]1113'!AX280</f>
        <v>1100</v>
      </c>
      <c r="K373" s="71">
        <f t="shared" si="28"/>
        <v>550</v>
      </c>
      <c r="L373" s="71">
        <f t="shared" si="29"/>
        <v>550</v>
      </c>
      <c r="M373" s="66"/>
      <c r="N373" s="66"/>
      <c r="O373" s="79"/>
    </row>
    <row r="374" spans="1:15" s="80" customFormat="1" ht="32.25" customHeight="1" x14ac:dyDescent="0.25">
      <c r="A374" s="66">
        <v>278</v>
      </c>
      <c r="B374" s="87"/>
      <c r="C374" s="68" t="str">
        <f>'[1]1113'!B281</f>
        <v>Стенд інформаційний (молодь за здоровий спосіб життя)</v>
      </c>
      <c r="D374" s="66"/>
      <c r="E374" s="74">
        <f>'[1]1113'!D281</f>
        <v>1136011</v>
      </c>
      <c r="F374" s="66"/>
      <c r="G374" s="66"/>
      <c r="H374" s="66" t="s">
        <v>30</v>
      </c>
      <c r="I374" s="71">
        <f>'[1]1113'!AW281</f>
        <v>1</v>
      </c>
      <c r="J374" s="71">
        <f>'[1]1113'!AX281</f>
        <v>1250</v>
      </c>
      <c r="K374" s="71">
        <f t="shared" si="28"/>
        <v>625</v>
      </c>
      <c r="L374" s="71">
        <f t="shared" si="29"/>
        <v>625</v>
      </c>
      <c r="M374" s="66"/>
      <c r="N374" s="66"/>
      <c r="O374" s="79"/>
    </row>
    <row r="375" spans="1:15" s="80" customFormat="1" ht="32.25" customHeight="1" x14ac:dyDescent="0.25">
      <c r="A375" s="66">
        <v>279</v>
      </c>
      <c r="B375" s="87"/>
      <c r="C375" s="68" t="str">
        <f>'[1]1113'!B282</f>
        <v>Кліше печатки 45мм</v>
      </c>
      <c r="D375" s="66"/>
      <c r="E375" s="74">
        <f>'[1]1113'!D282</f>
        <v>1136012</v>
      </c>
      <c r="F375" s="66"/>
      <c r="G375" s="66"/>
      <c r="H375" s="66" t="s">
        <v>30</v>
      </c>
      <c r="I375" s="71">
        <f>'[1]1113'!AW282</f>
        <v>1</v>
      </c>
      <c r="J375" s="71">
        <f>'[1]1113'!AX282</f>
        <v>260</v>
      </c>
      <c r="K375" s="71">
        <f t="shared" si="28"/>
        <v>130</v>
      </c>
      <c r="L375" s="71">
        <f t="shared" si="29"/>
        <v>130</v>
      </c>
      <c r="M375" s="66"/>
      <c r="N375" s="66"/>
      <c r="O375" s="79"/>
    </row>
    <row r="376" spans="1:15" s="80" customFormat="1" ht="32.25" customHeight="1" x14ac:dyDescent="0.25">
      <c r="A376" s="66">
        <v>280</v>
      </c>
      <c r="B376" s="87"/>
      <c r="C376" s="68" t="str">
        <f>'[1]1113'!B283</f>
        <v>Оснастка автоматична</v>
      </c>
      <c r="D376" s="66"/>
      <c r="E376" s="74">
        <f>'[1]1113'!D283</f>
        <v>1136013</v>
      </c>
      <c r="F376" s="66"/>
      <c r="G376" s="66"/>
      <c r="H376" s="66" t="s">
        <v>30</v>
      </c>
      <c r="I376" s="71">
        <f>'[1]1113'!AW283</f>
        <v>1</v>
      </c>
      <c r="J376" s="71">
        <f>'[1]1113'!AX283</f>
        <v>290</v>
      </c>
      <c r="K376" s="71">
        <f t="shared" si="28"/>
        <v>145</v>
      </c>
      <c r="L376" s="71">
        <f t="shared" si="29"/>
        <v>145</v>
      </c>
      <c r="M376" s="66"/>
      <c r="N376" s="66"/>
      <c r="O376" s="79"/>
    </row>
    <row r="377" spans="1:15" s="80" customFormat="1" ht="32.25" customHeight="1" x14ac:dyDescent="0.25">
      <c r="A377" s="66">
        <v>281</v>
      </c>
      <c r="B377" s="87"/>
      <c r="C377" s="68" t="str">
        <f>'[1]1113'!B284</f>
        <v>Шина  215/75 R17,5 RS201</v>
      </c>
      <c r="D377" s="66"/>
      <c r="E377" s="74" t="str">
        <f>'[1]1113'!D284</f>
        <v>1136014-015</v>
      </c>
      <c r="F377" s="66"/>
      <c r="G377" s="66"/>
      <c r="H377" s="66" t="s">
        <v>30</v>
      </c>
      <c r="I377" s="71">
        <f>'[1]1113'!AW284</f>
        <v>2</v>
      </c>
      <c r="J377" s="71">
        <f>'[1]1113'!AX284</f>
        <v>3340</v>
      </c>
      <c r="K377" s="71">
        <f t="shared" si="28"/>
        <v>1670</v>
      </c>
      <c r="L377" s="71">
        <f t="shared" si="29"/>
        <v>1670</v>
      </c>
      <c r="M377" s="66"/>
      <c r="N377" s="66"/>
      <c r="O377" s="79"/>
    </row>
    <row r="378" spans="1:15" s="80" customFormat="1" ht="32.25" customHeight="1" x14ac:dyDescent="0.25">
      <c r="A378" s="66">
        <v>282</v>
      </c>
      <c r="B378" s="87"/>
      <c r="C378" s="68" t="str">
        <f>'[1]1113'!B285</f>
        <v xml:space="preserve">Шина  215/75 R17,5 </v>
      </c>
      <c r="D378" s="66"/>
      <c r="E378" s="74" t="str">
        <f>'[1]1113'!D285</f>
        <v>1136016-017</v>
      </c>
      <c r="F378" s="66"/>
      <c r="G378" s="66"/>
      <c r="H378" s="66" t="s">
        <v>30</v>
      </c>
      <c r="I378" s="71">
        <f>'[1]1113'!AW285</f>
        <v>2</v>
      </c>
      <c r="J378" s="71">
        <f>'[1]1113'!AX285</f>
        <v>7240</v>
      </c>
      <c r="K378" s="71">
        <f t="shared" si="28"/>
        <v>3620</v>
      </c>
      <c r="L378" s="71">
        <f t="shared" si="29"/>
        <v>3620</v>
      </c>
      <c r="M378" s="66"/>
      <c r="N378" s="66"/>
      <c r="O378" s="79"/>
    </row>
    <row r="379" spans="1:15" s="80" customFormat="1" ht="32.25" customHeight="1" x14ac:dyDescent="0.25">
      <c r="A379" s="66">
        <v>283</v>
      </c>
      <c r="B379" s="87"/>
      <c r="C379" s="68" t="str">
        <f>'[1]1113'!B286</f>
        <v>Жалюзі віконні</v>
      </c>
      <c r="D379" s="66"/>
      <c r="E379" s="74">
        <f>'[1]1113'!D286</f>
        <v>1136018</v>
      </c>
      <c r="F379" s="66"/>
      <c r="G379" s="66"/>
      <c r="H379" s="66" t="s">
        <v>30</v>
      </c>
      <c r="I379" s="71">
        <f>'[1]1113'!AW286</f>
        <v>7</v>
      </c>
      <c r="J379" s="71">
        <f>'[1]1113'!AX286</f>
        <v>11662</v>
      </c>
      <c r="K379" s="71">
        <f t="shared" si="28"/>
        <v>5831</v>
      </c>
      <c r="L379" s="71">
        <f t="shared" si="29"/>
        <v>5831</v>
      </c>
      <c r="M379" s="66"/>
      <c r="N379" s="66"/>
      <c r="O379" s="79"/>
    </row>
    <row r="380" spans="1:15" s="80" customFormat="1" ht="32.25" customHeight="1" x14ac:dyDescent="0.25">
      <c r="A380" s="66">
        <v>284</v>
      </c>
      <c r="B380" s="87"/>
      <c r="C380" s="68" t="str">
        <f>'[1]1113'!B287</f>
        <v>Щит пожежний металевий (1250*1250):</v>
      </c>
      <c r="D380" s="66"/>
      <c r="E380" s="74" t="e">
        <f>'[1]1113'!D287</f>
        <v>#REF!</v>
      </c>
      <c r="F380" s="66"/>
      <c r="G380" s="66"/>
      <c r="H380" s="66" t="s">
        <v>30</v>
      </c>
      <c r="I380" s="71">
        <f>'[1]1113'!AW287</f>
        <v>0</v>
      </c>
      <c r="J380" s="71">
        <f>'[1]1113'!AX287</f>
        <v>0</v>
      </c>
      <c r="K380" s="71">
        <f t="shared" si="28"/>
        <v>0</v>
      </c>
      <c r="L380" s="71">
        <f t="shared" si="29"/>
        <v>0</v>
      </c>
      <c r="M380" s="66"/>
      <c r="N380" s="66"/>
      <c r="O380" s="79"/>
    </row>
    <row r="381" spans="1:15" s="80" customFormat="1" ht="32.25" customHeight="1" x14ac:dyDescent="0.25">
      <c r="A381" s="66">
        <v>285</v>
      </c>
      <c r="B381" s="87"/>
      <c r="C381" s="68" t="str">
        <f>'[1]1113'!B288</f>
        <v>Багор пожежний</v>
      </c>
      <c r="D381" s="66"/>
      <c r="E381" s="74">
        <f>'[1]1113'!D288</f>
        <v>1136019</v>
      </c>
      <c r="F381" s="66"/>
      <c r="G381" s="66"/>
      <c r="H381" s="66" t="s">
        <v>30</v>
      </c>
      <c r="I381" s="71">
        <f>'[1]1113'!AW288</f>
        <v>1</v>
      </c>
      <c r="J381" s="71">
        <f>'[1]1113'!AX288</f>
        <v>200</v>
      </c>
      <c r="K381" s="71">
        <f t="shared" si="28"/>
        <v>100</v>
      </c>
      <c r="L381" s="71">
        <f t="shared" si="29"/>
        <v>100</v>
      </c>
      <c r="M381" s="66"/>
      <c r="N381" s="66"/>
      <c r="O381" s="79"/>
    </row>
    <row r="382" spans="1:15" s="80" customFormat="1" ht="32.25" customHeight="1" x14ac:dyDescent="0.25">
      <c r="A382" s="66">
        <v>286</v>
      </c>
      <c r="B382" s="87"/>
      <c r="C382" s="68" t="str">
        <f>'[1]1113'!B289</f>
        <v>Лопата пожежна штикова</v>
      </c>
      <c r="D382" s="66"/>
      <c r="E382" s="74">
        <f>'[1]1113'!D289</f>
        <v>1136020</v>
      </c>
      <c r="F382" s="66"/>
      <c r="G382" s="66"/>
      <c r="H382" s="66" t="s">
        <v>30</v>
      </c>
      <c r="I382" s="71">
        <f>'[1]1113'!AW289</f>
        <v>1</v>
      </c>
      <c r="J382" s="71">
        <f>'[1]1113'!AX289</f>
        <v>200</v>
      </c>
      <c r="K382" s="71">
        <f t="shared" si="28"/>
        <v>100</v>
      </c>
      <c r="L382" s="71">
        <f t="shared" si="29"/>
        <v>100</v>
      </c>
      <c r="M382" s="66"/>
      <c r="N382" s="66"/>
      <c r="O382" s="79"/>
    </row>
    <row r="383" spans="1:15" s="80" customFormat="1" ht="32.25" customHeight="1" x14ac:dyDescent="0.25">
      <c r="A383" s="66">
        <v>287</v>
      </c>
      <c r="B383" s="87"/>
      <c r="C383" s="68" t="str">
        <f>'[1]1113'!B290</f>
        <v>Відро пожежне</v>
      </c>
      <c r="D383" s="66"/>
      <c r="E383" s="74">
        <f>'[1]1113'!D290</f>
        <v>1136021</v>
      </c>
      <c r="F383" s="66"/>
      <c r="G383" s="66"/>
      <c r="H383" s="66" t="s">
        <v>30</v>
      </c>
      <c r="I383" s="71">
        <f>'[1]1113'!AW290</f>
        <v>1</v>
      </c>
      <c r="J383" s="71">
        <f>'[1]1113'!AX290</f>
        <v>240</v>
      </c>
      <c r="K383" s="71">
        <f t="shared" si="28"/>
        <v>120</v>
      </c>
      <c r="L383" s="71">
        <f t="shared" si="29"/>
        <v>120</v>
      </c>
      <c r="M383" s="66"/>
      <c r="N383" s="66"/>
      <c r="O383" s="79"/>
    </row>
    <row r="384" spans="1:15" s="80" customFormat="1" ht="32.25" customHeight="1" x14ac:dyDescent="0.25">
      <c r="A384" s="66">
        <v>288</v>
      </c>
      <c r="B384" s="87"/>
      <c r="C384" s="68" t="str">
        <f>'[1]1113'!B291</f>
        <v>Сокира пожежна</v>
      </c>
      <c r="D384" s="66"/>
      <c r="E384" s="74">
        <f>'[1]1113'!D291</f>
        <v>1136022</v>
      </c>
      <c r="F384" s="66"/>
      <c r="G384" s="66"/>
      <c r="H384" s="66" t="s">
        <v>30</v>
      </c>
      <c r="I384" s="71">
        <f>'[1]1113'!AW291</f>
        <v>1</v>
      </c>
      <c r="J384" s="71">
        <f>'[1]1113'!AX291</f>
        <v>330</v>
      </c>
      <c r="K384" s="71">
        <f t="shared" si="28"/>
        <v>165</v>
      </c>
      <c r="L384" s="71">
        <f t="shared" si="29"/>
        <v>165</v>
      </c>
      <c r="M384" s="66"/>
      <c r="N384" s="66"/>
      <c r="O384" s="79"/>
    </row>
    <row r="385" spans="1:15" s="80" customFormat="1" ht="32.25" customHeight="1" x14ac:dyDescent="0.25">
      <c r="A385" s="66">
        <v>289</v>
      </c>
      <c r="B385" s="87"/>
      <c r="C385" s="68" t="str">
        <f>'[1]1113'!B292</f>
        <v>Вогнегасник ВП5(з)</v>
      </c>
      <c r="D385" s="66"/>
      <c r="E385" s="74">
        <f>'[1]1113'!D292</f>
        <v>1136023</v>
      </c>
      <c r="F385" s="66"/>
      <c r="G385" s="66"/>
      <c r="H385" s="66" t="s">
        <v>30</v>
      </c>
      <c r="I385" s="71">
        <f>'[1]1113'!AW292</f>
        <v>1</v>
      </c>
      <c r="J385" s="71">
        <f>'[1]1113'!AX292</f>
        <v>490</v>
      </c>
      <c r="K385" s="71">
        <f t="shared" si="28"/>
        <v>245</v>
      </c>
      <c r="L385" s="71">
        <f t="shared" si="29"/>
        <v>245</v>
      </c>
      <c r="M385" s="66"/>
      <c r="N385" s="66"/>
      <c r="O385" s="79"/>
    </row>
    <row r="386" spans="1:15" s="80" customFormat="1" ht="32.25" customHeight="1" x14ac:dyDescent="0.25">
      <c r="A386" s="66">
        <v>290</v>
      </c>
      <c r="B386" s="87"/>
      <c r="C386" s="68" t="str">
        <f>'[1]1113'!B293</f>
        <v xml:space="preserve">Лом пожежний </v>
      </c>
      <c r="D386" s="66"/>
      <c r="E386" s="74">
        <f>'[1]1113'!D293</f>
        <v>1136024</v>
      </c>
      <c r="F386" s="66"/>
      <c r="G386" s="66"/>
      <c r="H386" s="66" t="s">
        <v>30</v>
      </c>
      <c r="I386" s="71">
        <f>'[1]1113'!AW293</f>
        <v>1</v>
      </c>
      <c r="J386" s="71">
        <f>'[1]1113'!AX293</f>
        <v>200</v>
      </c>
      <c r="K386" s="71">
        <f t="shared" si="28"/>
        <v>100</v>
      </c>
      <c r="L386" s="71">
        <f t="shared" si="29"/>
        <v>100</v>
      </c>
      <c r="M386" s="66"/>
      <c r="N386" s="66"/>
      <c r="O386" s="79"/>
    </row>
    <row r="387" spans="1:15" s="80" customFormat="1" ht="32.25" customHeight="1" x14ac:dyDescent="0.25">
      <c r="A387" s="66">
        <v>291</v>
      </c>
      <c r="B387" s="87"/>
      <c r="C387" s="68" t="str">
        <f>'[1]1113'!B294</f>
        <v>Кошма пожежна</v>
      </c>
      <c r="D387" s="66"/>
      <c r="E387" s="74">
        <f>'[1]1113'!D294</f>
        <v>1136025</v>
      </c>
      <c r="F387" s="66"/>
      <c r="G387" s="66"/>
      <c r="H387" s="66" t="s">
        <v>30</v>
      </c>
      <c r="I387" s="71">
        <f>'[1]1113'!AW294</f>
        <v>1</v>
      </c>
      <c r="J387" s="71">
        <f>'[1]1113'!AX294</f>
        <v>330</v>
      </c>
      <c r="K387" s="71">
        <f t="shared" si="28"/>
        <v>165</v>
      </c>
      <c r="L387" s="71">
        <f t="shared" si="29"/>
        <v>165</v>
      </c>
      <c r="M387" s="66"/>
      <c r="N387" s="66"/>
      <c r="O387" s="79"/>
    </row>
    <row r="388" spans="1:15" s="80" customFormat="1" ht="32.25" customHeight="1" x14ac:dyDescent="0.25">
      <c r="A388" s="66">
        <v>292</v>
      </c>
      <c r="B388" s="87"/>
      <c r="C388" s="68" t="str">
        <f>'[1]1113'!B295</f>
        <v>14-6253 Лопата совкова кутова 320*380*530мм 1,3кг</v>
      </c>
      <c r="D388" s="66"/>
      <c r="E388" s="74" t="str">
        <f>'[1]1113'!D295</f>
        <v>1136026-028</v>
      </c>
      <c r="F388" s="66"/>
      <c r="G388" s="66"/>
      <c r="H388" s="66" t="s">
        <v>30</v>
      </c>
      <c r="I388" s="71">
        <f>'[1]1113'!AW295</f>
        <v>3</v>
      </c>
      <c r="J388" s="71">
        <f>'[1]1113'!AX295</f>
        <v>408</v>
      </c>
      <c r="K388" s="71">
        <f t="shared" si="28"/>
        <v>204</v>
      </c>
      <c r="L388" s="71">
        <f t="shared" si="29"/>
        <v>204</v>
      </c>
      <c r="M388" s="66"/>
      <c r="N388" s="66"/>
      <c r="O388" s="79"/>
    </row>
    <row r="389" spans="1:15" s="80" customFormat="1" ht="32.25" customHeight="1" x14ac:dyDescent="0.25">
      <c r="A389" s="66">
        <v>293</v>
      </c>
      <c r="B389" s="87"/>
      <c r="C389" s="68" t="str">
        <f>'[1]1113'!B296</f>
        <v xml:space="preserve">Лопата снігова без держака кольорова </v>
      </c>
      <c r="D389" s="66"/>
      <c r="E389" s="74" t="str">
        <f>'[1]1113'!D296</f>
        <v>1136029-030</v>
      </c>
      <c r="F389" s="66"/>
      <c r="G389" s="66"/>
      <c r="H389" s="66" t="s">
        <v>30</v>
      </c>
      <c r="I389" s="71">
        <f>'[1]1113'!AW296</f>
        <v>2</v>
      </c>
      <c r="J389" s="71">
        <f>'[1]1113'!AX296</f>
        <v>174</v>
      </c>
      <c r="K389" s="71">
        <f t="shared" si="28"/>
        <v>87</v>
      </c>
      <c r="L389" s="71">
        <f t="shared" si="29"/>
        <v>87</v>
      </c>
      <c r="M389" s="66"/>
      <c r="N389" s="66"/>
      <c r="O389" s="79"/>
    </row>
    <row r="390" spans="1:15" s="80" customFormat="1" ht="32.25" customHeight="1" x14ac:dyDescent="0.25">
      <c r="A390" s="66">
        <v>294</v>
      </c>
      <c r="B390" s="87"/>
      <c r="C390" s="68" t="str">
        <f>'[1]1113'!B297</f>
        <v>Держак на лопату 1,2м (Вищий гатунок)</v>
      </c>
      <c r="D390" s="66"/>
      <c r="E390" s="74" t="str">
        <f>'[1]1113'!D297</f>
        <v>1136031-033</v>
      </c>
      <c r="F390" s="66"/>
      <c r="G390" s="66"/>
      <c r="H390" s="66" t="s">
        <v>30</v>
      </c>
      <c r="I390" s="71">
        <f>'[1]1113'!AW297</f>
        <v>3</v>
      </c>
      <c r="J390" s="71">
        <f>'[1]1113'!AX297</f>
        <v>141</v>
      </c>
      <c r="K390" s="71">
        <f t="shared" si="28"/>
        <v>70.5</v>
      </c>
      <c r="L390" s="71">
        <f t="shared" si="29"/>
        <v>70.5</v>
      </c>
      <c r="M390" s="66"/>
      <c r="N390" s="66"/>
      <c r="O390" s="79"/>
    </row>
    <row r="391" spans="1:15" s="80" customFormat="1" ht="32.25" customHeight="1" x14ac:dyDescent="0.25">
      <c r="A391" s="66">
        <v>295</v>
      </c>
      <c r="B391" s="87"/>
      <c r="C391" s="68" t="str">
        <f>'[1]1113'!B298</f>
        <v>Стілець напівм’який ISO (сірий)</v>
      </c>
      <c r="D391" s="66"/>
      <c r="E391" s="74" t="str">
        <f>'[1]1113'!D298</f>
        <v>1136034-043</v>
      </c>
      <c r="F391" s="66"/>
      <c r="G391" s="66"/>
      <c r="H391" s="66" t="s">
        <v>30</v>
      </c>
      <c r="I391" s="71">
        <f>'[1]1113'!AW298</f>
        <v>10</v>
      </c>
      <c r="J391" s="71">
        <f>'[1]1113'!AX298</f>
        <v>8800</v>
      </c>
      <c r="K391" s="71">
        <f t="shared" si="28"/>
        <v>4400</v>
      </c>
      <c r="L391" s="71">
        <f t="shared" si="29"/>
        <v>4400</v>
      </c>
      <c r="M391" s="66"/>
      <c r="N391" s="66"/>
      <c r="O391" s="79"/>
    </row>
    <row r="392" spans="1:15" s="80" customFormat="1" ht="32.25" customHeight="1" x14ac:dyDescent="0.25">
      <c r="A392" s="66">
        <v>296</v>
      </c>
      <c r="B392" s="87"/>
      <c r="C392" s="68" t="str">
        <f>'[1]1113'!B299</f>
        <v>Дошка магнітно-маркерна "Premium"</v>
      </c>
      <c r="D392" s="66"/>
      <c r="E392" s="74">
        <f>'[1]1113'!D299</f>
        <v>1136044</v>
      </c>
      <c r="F392" s="66"/>
      <c r="G392" s="66"/>
      <c r="H392" s="66" t="s">
        <v>30</v>
      </c>
      <c r="I392" s="71">
        <f>'[1]1113'!AW299</f>
        <v>1</v>
      </c>
      <c r="J392" s="71">
        <f>'[1]1113'!AX299</f>
        <v>2250</v>
      </c>
      <c r="K392" s="71">
        <f t="shared" si="28"/>
        <v>1125</v>
      </c>
      <c r="L392" s="71">
        <f t="shared" si="29"/>
        <v>1125</v>
      </c>
      <c r="M392" s="66"/>
      <c r="N392" s="66"/>
      <c r="O392" s="79"/>
    </row>
    <row r="393" spans="1:15" s="80" customFormat="1" ht="32.25" customHeight="1" x14ac:dyDescent="0.25">
      <c r="A393" s="66">
        <v>297</v>
      </c>
      <c r="B393" s="87"/>
      <c r="C393" s="68" t="str">
        <f>'[1]1113'!B300</f>
        <v>Стіл комп’ютерний (дуб молочний)</v>
      </c>
      <c r="D393" s="66"/>
      <c r="E393" s="74" t="str">
        <f>'[1]1113'!D300</f>
        <v>1136045-054</v>
      </c>
      <c r="F393" s="66"/>
      <c r="G393" s="66"/>
      <c r="H393" s="66" t="s">
        <v>30</v>
      </c>
      <c r="I393" s="71">
        <f>'[1]1113'!AW300</f>
        <v>10</v>
      </c>
      <c r="J393" s="71">
        <f>'[1]1113'!AX300</f>
        <v>14500</v>
      </c>
      <c r="K393" s="71">
        <f t="shared" si="28"/>
        <v>7250</v>
      </c>
      <c r="L393" s="71">
        <f t="shared" si="29"/>
        <v>7250</v>
      </c>
      <c r="M393" s="66"/>
      <c r="N393" s="66"/>
      <c r="O393" s="79"/>
    </row>
    <row r="394" spans="1:15" s="80" customFormat="1" ht="32.25" customHeight="1" x14ac:dyDescent="0.25">
      <c r="A394" s="66">
        <v>298</v>
      </c>
      <c r="B394" s="87"/>
      <c r="C394" s="68" t="str">
        <f>'[1]1113'!B301</f>
        <v>Стінка</v>
      </c>
      <c r="D394" s="66"/>
      <c r="E394" s="74">
        <f>'[1]1113'!D301</f>
        <v>1136055</v>
      </c>
      <c r="F394" s="66"/>
      <c r="G394" s="66"/>
      <c r="H394" s="66" t="s">
        <v>30</v>
      </c>
      <c r="I394" s="71">
        <f>'[1]1113'!AW301</f>
        <v>1</v>
      </c>
      <c r="J394" s="71">
        <f>'[1]1113'!AX301</f>
        <v>17055</v>
      </c>
      <c r="K394" s="71">
        <f t="shared" si="28"/>
        <v>8527.5</v>
      </c>
      <c r="L394" s="71">
        <f t="shared" si="29"/>
        <v>8527.5</v>
      </c>
      <c r="M394" s="66"/>
      <c r="N394" s="66"/>
      <c r="O394" s="79"/>
    </row>
    <row r="395" spans="1:15" s="80" customFormat="1" ht="32.25" customHeight="1" x14ac:dyDescent="0.25">
      <c r="A395" s="66">
        <v>299</v>
      </c>
      <c r="B395" s="87"/>
      <c r="C395" s="68" t="str">
        <f>'[1]1113'!B302</f>
        <v>Стіл письмовий , 1-дверний, з трьома шухлядами (дуб молочний)</v>
      </c>
      <c r="D395" s="66"/>
      <c r="E395" s="74">
        <f>'[1]1113'!D302</f>
        <v>1136056</v>
      </c>
      <c r="F395" s="66"/>
      <c r="G395" s="66"/>
      <c r="H395" s="66" t="s">
        <v>30</v>
      </c>
      <c r="I395" s="71">
        <f>'[1]1113'!AW302</f>
        <v>1</v>
      </c>
      <c r="J395" s="71">
        <f>'[1]1113'!AX302</f>
        <v>3300</v>
      </c>
      <c r="K395" s="71">
        <f t="shared" si="28"/>
        <v>1650</v>
      </c>
      <c r="L395" s="71">
        <f t="shared" si="29"/>
        <v>1650</v>
      </c>
      <c r="M395" s="66"/>
      <c r="N395" s="66"/>
      <c r="O395" s="79"/>
    </row>
    <row r="396" spans="1:15" s="80" customFormat="1" ht="32.25" customHeight="1" x14ac:dyDescent="0.25">
      <c r="A396" s="66">
        <v>300</v>
      </c>
      <c r="B396" s="87"/>
      <c r="C396" s="68" t="str">
        <f>'[1]1113'!B303</f>
        <v>Стілець для вчителя напівм’який ISO (капучино)</v>
      </c>
      <c r="D396" s="66"/>
      <c r="E396" s="74">
        <f>'[1]1113'!D303</f>
        <v>1136057</v>
      </c>
      <c r="F396" s="66"/>
      <c r="G396" s="66"/>
      <c r="H396" s="66" t="s">
        <v>30</v>
      </c>
      <c r="I396" s="71">
        <f>'[1]1113'!AW303</f>
        <v>1</v>
      </c>
      <c r="J396" s="71">
        <f>'[1]1113'!AX303</f>
        <v>880</v>
      </c>
      <c r="K396" s="71">
        <f t="shared" si="28"/>
        <v>440</v>
      </c>
      <c r="L396" s="71">
        <f t="shared" si="29"/>
        <v>440</v>
      </c>
      <c r="M396" s="66"/>
      <c r="N396" s="66"/>
      <c r="O396" s="79"/>
    </row>
    <row r="397" spans="1:15" s="80" customFormat="1" ht="32.25" customHeight="1" x14ac:dyDescent="0.25">
      <c r="A397" s="66">
        <v>301</v>
      </c>
      <c r="B397" s="87"/>
      <c r="C397" s="68" t="str">
        <f>'[1]1113'!B304</f>
        <v>Стілець дитячий ISO ростова група №3 з покриттям HPL</v>
      </c>
      <c r="D397" s="66"/>
      <c r="E397" s="74" t="str">
        <f>'[1]1113'!D304</f>
        <v>1136058-075</v>
      </c>
      <c r="F397" s="66"/>
      <c r="G397" s="66"/>
      <c r="H397" s="66" t="s">
        <v>30</v>
      </c>
      <c r="I397" s="71">
        <f>'[1]1113'!AW304</f>
        <v>18</v>
      </c>
      <c r="J397" s="71">
        <f>'[1]1113'!AX304</f>
        <v>8640</v>
      </c>
      <c r="K397" s="71">
        <f t="shared" si="28"/>
        <v>4320</v>
      </c>
      <c r="L397" s="71">
        <f t="shared" si="29"/>
        <v>4320</v>
      </c>
      <c r="M397" s="66"/>
      <c r="N397" s="66"/>
      <c r="O397" s="79"/>
    </row>
    <row r="398" spans="1:15" s="80" customFormat="1" ht="32.25" customHeight="1" x14ac:dyDescent="0.25">
      <c r="A398" s="66">
        <v>302</v>
      </c>
      <c r="B398" s="87"/>
      <c r="C398" s="68" t="str">
        <f>'[1]1113'!B305</f>
        <v>Стіл дитячий "Квітка" з регулюванням по висоті 1-3</v>
      </c>
      <c r="D398" s="66"/>
      <c r="E398" s="74" t="str">
        <f>'[1]1113'!D305</f>
        <v>1136076-080</v>
      </c>
      <c r="F398" s="66"/>
      <c r="G398" s="66"/>
      <c r="H398" s="66" t="s">
        <v>30</v>
      </c>
      <c r="I398" s="71">
        <f>'[1]1113'!AW305</f>
        <v>5</v>
      </c>
      <c r="J398" s="71">
        <f>'[1]1113'!AX305</f>
        <v>3200</v>
      </c>
      <c r="K398" s="71">
        <f t="shared" si="28"/>
        <v>1600</v>
      </c>
      <c r="L398" s="71">
        <f t="shared" si="29"/>
        <v>1600</v>
      </c>
      <c r="M398" s="66"/>
      <c r="N398" s="66"/>
      <c r="O398" s="79"/>
    </row>
    <row r="399" spans="1:15" s="80" customFormat="1" ht="32.25" customHeight="1" x14ac:dyDescent="0.25">
      <c r="A399" s="66">
        <v>303</v>
      </c>
      <c r="B399" s="87"/>
      <c r="C399" s="68" t="str">
        <f>'[1]1113'!B306</f>
        <v>Шафа дитяча 5-місна з фігурними дверима</v>
      </c>
      <c r="D399" s="66"/>
      <c r="E399" s="74" t="str">
        <f>'[1]1113'!D306</f>
        <v>1136081-083</v>
      </c>
      <c r="F399" s="66"/>
      <c r="G399" s="66"/>
      <c r="H399" s="66" t="s">
        <v>30</v>
      </c>
      <c r="I399" s="71">
        <f>'[1]1113'!AW306</f>
        <v>3</v>
      </c>
      <c r="J399" s="71">
        <f>'[1]1113'!AX306</f>
        <v>15810</v>
      </c>
      <c r="K399" s="71">
        <f t="shared" si="28"/>
        <v>7905</v>
      </c>
      <c r="L399" s="71">
        <f t="shared" si="29"/>
        <v>7905</v>
      </c>
      <c r="M399" s="66"/>
      <c r="N399" s="66"/>
      <c r="O399" s="79"/>
    </row>
    <row r="400" spans="1:15" s="80" customFormat="1" ht="32.25" customHeight="1" x14ac:dyDescent="0.25">
      <c r="A400" s="66">
        <v>304</v>
      </c>
      <c r="B400" s="87"/>
      <c r="C400" s="68" t="str">
        <f>'[1]1113'!B307</f>
        <v>Шафа дитяча 2-місна з фігурними дверима</v>
      </c>
      <c r="D400" s="66"/>
      <c r="E400" s="74">
        <f>'[1]1113'!D307</f>
        <v>1136084</v>
      </c>
      <c r="F400" s="66"/>
      <c r="G400" s="66"/>
      <c r="H400" s="66" t="s">
        <v>30</v>
      </c>
      <c r="I400" s="71">
        <f>'[1]1113'!AW307</f>
        <v>1</v>
      </c>
      <c r="J400" s="71">
        <f>'[1]1113'!AX307</f>
        <v>2450</v>
      </c>
      <c r="K400" s="71">
        <f t="shared" si="28"/>
        <v>1225</v>
      </c>
      <c r="L400" s="71">
        <f t="shared" si="29"/>
        <v>1225</v>
      </c>
      <c r="M400" s="66"/>
      <c r="N400" s="66"/>
      <c r="O400" s="79"/>
    </row>
    <row r="401" spans="1:15" s="80" customFormat="1" ht="32.25" customHeight="1" x14ac:dyDescent="0.25">
      <c r="A401" s="66">
        <v>305</v>
      </c>
      <c r="B401" s="87"/>
      <c r="C401" s="68" t="str">
        <f>'[1]1113'!B308</f>
        <v>Шафа дитяча 1-місна з фігурними дверима</v>
      </c>
      <c r="D401" s="66"/>
      <c r="E401" s="74">
        <f>'[1]1113'!D308</f>
        <v>1136085</v>
      </c>
      <c r="F401" s="66"/>
      <c r="G401" s="66"/>
      <c r="H401" s="66" t="s">
        <v>30</v>
      </c>
      <c r="I401" s="71">
        <f>'[1]1113'!AW308</f>
        <v>1</v>
      </c>
      <c r="J401" s="71">
        <f>'[1]1113'!AX308</f>
        <v>1450</v>
      </c>
      <c r="K401" s="71">
        <f t="shared" si="28"/>
        <v>725</v>
      </c>
      <c r="L401" s="71">
        <f t="shared" si="29"/>
        <v>725</v>
      </c>
      <c r="M401" s="66"/>
      <c r="N401" s="66"/>
      <c r="O401" s="79"/>
    </row>
    <row r="402" spans="1:15" s="80" customFormat="1" ht="32.25" customHeight="1" x14ac:dyDescent="0.25">
      <c r="A402" s="66">
        <v>306</v>
      </c>
      <c r="B402" s="87"/>
      <c r="C402" s="68" t="str">
        <f>'[1]1113'!B309</f>
        <v>Електронний  засіб навчального призначення "Дидактийний мільтимедійний контент для початкових класів" для 1-х класів Нової Української школи</v>
      </c>
      <c r="D402" s="66"/>
      <c r="E402" s="74">
        <f>'[1]1113'!D309</f>
        <v>1136086</v>
      </c>
      <c r="F402" s="66"/>
      <c r="G402" s="66"/>
      <c r="H402" s="66" t="s">
        <v>30</v>
      </c>
      <c r="I402" s="71">
        <f>'[1]1113'!AW309</f>
        <v>1</v>
      </c>
      <c r="J402" s="71">
        <f>'[1]1113'!AX309</f>
        <v>16665</v>
      </c>
      <c r="K402" s="71">
        <f t="shared" si="28"/>
        <v>8332.5</v>
      </c>
      <c r="L402" s="71">
        <f t="shared" si="29"/>
        <v>8332.5</v>
      </c>
      <c r="M402" s="66"/>
      <c r="N402" s="66"/>
      <c r="O402" s="79"/>
    </row>
    <row r="403" spans="1:15" s="80" customFormat="1" ht="32.25" customHeight="1" x14ac:dyDescent="0.25">
      <c r="A403" s="66">
        <v>307</v>
      </c>
      <c r="B403" s="87"/>
      <c r="C403" s="68" t="str">
        <f>'[1]1113'!B310</f>
        <v>Вентилятор відцентрований CS 12.2 230 V/50 Hz</v>
      </c>
      <c r="D403" s="66"/>
      <c r="E403" s="74">
        <f>'[1]1113'!D310</f>
        <v>1136087</v>
      </c>
      <c r="F403" s="66"/>
      <c r="G403" s="66"/>
      <c r="H403" s="66" t="s">
        <v>30</v>
      </c>
      <c r="I403" s="71">
        <f>'[1]1113'!AW310</f>
        <v>1</v>
      </c>
      <c r="J403" s="71">
        <f>'[1]1113'!AX310</f>
        <v>2188</v>
      </c>
      <c r="K403" s="71">
        <f t="shared" si="28"/>
        <v>1094</v>
      </c>
      <c r="L403" s="71">
        <f t="shared" si="29"/>
        <v>1094</v>
      </c>
      <c r="M403" s="66"/>
      <c r="N403" s="66"/>
      <c r="O403" s="79"/>
    </row>
    <row r="404" spans="1:15" s="80" customFormat="1" ht="32.25" customHeight="1" x14ac:dyDescent="0.25">
      <c r="A404" s="66">
        <v>308</v>
      </c>
      <c r="B404" s="87"/>
      <c r="C404" s="68" t="str">
        <f>'[1]1113'!B311</f>
        <v>Вентилятор відцентрований CS 16.2 230 V/50 Hz</v>
      </c>
      <c r="D404" s="66"/>
      <c r="E404" s="74">
        <f>'[1]1113'!D311</f>
        <v>1136088</v>
      </c>
      <c r="F404" s="66"/>
      <c r="G404" s="66"/>
      <c r="H404" s="66" t="s">
        <v>30</v>
      </c>
      <c r="I404" s="71">
        <f>'[1]1113'!AW311</f>
        <v>1</v>
      </c>
      <c r="J404" s="71">
        <f>'[1]1113'!AX311</f>
        <v>2835</v>
      </c>
      <c r="K404" s="71">
        <f t="shared" si="28"/>
        <v>1417.5</v>
      </c>
      <c r="L404" s="71">
        <f t="shared" si="29"/>
        <v>1417.5</v>
      </c>
      <c r="M404" s="66"/>
      <c r="N404" s="66"/>
      <c r="O404" s="79"/>
    </row>
    <row r="405" spans="1:15" s="80" customFormat="1" ht="20.25" customHeight="1" x14ac:dyDescent="0.25">
      <c r="A405" s="66">
        <v>309</v>
      </c>
      <c r="B405" s="87"/>
      <c r="C405" s="68" t="str">
        <f>'[1]1113'!B312</f>
        <v>Ключ рожково-накидний 7мм</v>
      </c>
      <c r="D405" s="66"/>
      <c r="E405" s="74">
        <f>'[1]1113'!D312</f>
        <v>1136089</v>
      </c>
      <c r="F405" s="66"/>
      <c r="G405" s="66"/>
      <c r="H405" s="66" t="s">
        <v>30</v>
      </c>
      <c r="I405" s="71">
        <f>'[1]1113'!AW312</f>
        <v>1</v>
      </c>
      <c r="J405" s="71">
        <f>'[1]1113'!AX312</f>
        <v>20</v>
      </c>
      <c r="K405" s="71">
        <f t="shared" si="28"/>
        <v>10</v>
      </c>
      <c r="L405" s="71">
        <f t="shared" si="29"/>
        <v>10</v>
      </c>
      <c r="M405" s="66"/>
      <c r="N405" s="66"/>
      <c r="O405" s="79"/>
    </row>
    <row r="406" spans="1:15" s="80" customFormat="1" ht="32.25" customHeight="1" x14ac:dyDescent="0.25">
      <c r="A406" s="66">
        <v>310</v>
      </c>
      <c r="B406" s="87"/>
      <c r="C406" s="68" t="str">
        <f>'[1]1113'!B313</f>
        <v xml:space="preserve">Персональний комп’ютер форм-фактора ноутбук Lenovo V14 G2 ITL  (82KAS03800) у комплекті з маніпулятором типу "миша" та сумкою до ноутбуку </v>
      </c>
      <c r="D406" s="66"/>
      <c r="E406" s="74" t="str">
        <f>'[1]1113'!D313</f>
        <v>1136090-139,  1136140-164</v>
      </c>
      <c r="F406" s="66"/>
      <c r="G406" s="66"/>
      <c r="H406" s="66" t="s">
        <v>30</v>
      </c>
      <c r="I406" s="71">
        <f>'[1]1113'!AW313</f>
        <v>75</v>
      </c>
      <c r="J406" s="71">
        <f>'[1]1113'!AX313</f>
        <v>1751425.5</v>
      </c>
      <c r="K406" s="71">
        <f t="shared" si="28"/>
        <v>875712.75</v>
      </c>
      <c r="L406" s="71">
        <f t="shared" si="29"/>
        <v>875712.75</v>
      </c>
      <c r="M406" s="66"/>
      <c r="N406" s="66"/>
      <c r="O406" s="79"/>
    </row>
    <row r="407" spans="1:15" s="80" customFormat="1" ht="17.25" customHeight="1" x14ac:dyDescent="0.25">
      <c r="A407" s="66">
        <v>311</v>
      </c>
      <c r="B407" s="87"/>
      <c r="C407" s="68" t="str">
        <f>'[1]1113'!B314</f>
        <v>Пістолет підкачки (водій)</v>
      </c>
      <c r="D407" s="66"/>
      <c r="E407" s="74">
        <f>'[1]1113'!D314</f>
        <v>11136165</v>
      </c>
      <c r="F407" s="66"/>
      <c r="G407" s="66"/>
      <c r="H407" s="66" t="s">
        <v>30</v>
      </c>
      <c r="I407" s="71">
        <f>'[1]1113'!AW314</f>
        <v>1</v>
      </c>
      <c r="J407" s="71">
        <f>'[1]1113'!AX314</f>
        <v>420</v>
      </c>
      <c r="K407" s="71">
        <f t="shared" si="28"/>
        <v>210</v>
      </c>
      <c r="L407" s="71">
        <f t="shared" si="29"/>
        <v>210</v>
      </c>
      <c r="M407" s="66"/>
      <c r="N407" s="66"/>
      <c r="O407" s="79"/>
    </row>
    <row r="408" spans="1:15" s="80" customFormat="1" ht="22.5" customHeight="1" x14ac:dyDescent="0.25">
      <c r="A408" s="66">
        <v>312</v>
      </c>
      <c r="B408" s="87"/>
      <c r="C408" s="68" t="str">
        <f>'[1]1113'!B315</f>
        <v>Переноска 220V 10 м (водій)</v>
      </c>
      <c r="D408" s="66"/>
      <c r="E408" s="74">
        <f>'[1]1113'!D315</f>
        <v>11136166</v>
      </c>
      <c r="F408" s="66"/>
      <c r="G408" s="66"/>
      <c r="H408" s="66" t="s">
        <v>30</v>
      </c>
      <c r="I408" s="71">
        <f>'[1]1113'!AW315</f>
        <v>1</v>
      </c>
      <c r="J408" s="71">
        <f>'[1]1113'!AX315</f>
        <v>175</v>
      </c>
      <c r="K408" s="71">
        <f t="shared" si="28"/>
        <v>87.5</v>
      </c>
      <c r="L408" s="71">
        <f t="shared" si="29"/>
        <v>87.5</v>
      </c>
      <c r="M408" s="66"/>
      <c r="N408" s="66"/>
      <c r="O408" s="79"/>
    </row>
    <row r="409" spans="1:15" s="80" customFormat="1" ht="20.25" customHeight="1" x14ac:dyDescent="0.25">
      <c r="A409" s="66">
        <v>313</v>
      </c>
      <c r="B409" s="87"/>
      <c r="C409" s="68" t="str">
        <f>'[1]1113'!B316</f>
        <v>Покриття SHEFFIELD</v>
      </c>
      <c r="D409" s="66"/>
      <c r="E409" s="74">
        <f>'[1]1113'!D316</f>
        <v>11136167</v>
      </c>
      <c r="F409" s="66"/>
      <c r="G409" s="66"/>
      <c r="H409" s="66" t="s">
        <v>30</v>
      </c>
      <c r="I409" s="71">
        <f>'[1]1113'!AW316</f>
        <v>2</v>
      </c>
      <c r="J409" s="71">
        <f>'[1]1113'!AX316</f>
        <v>800</v>
      </c>
      <c r="K409" s="71">
        <f t="shared" si="28"/>
        <v>400</v>
      </c>
      <c r="L409" s="71">
        <f t="shared" si="29"/>
        <v>400</v>
      </c>
      <c r="M409" s="66"/>
      <c r="N409" s="66"/>
      <c r="O409" s="79"/>
    </row>
    <row r="410" spans="1:15" s="80" customFormat="1" ht="20.25" customHeight="1" x14ac:dyDescent="0.25">
      <c r="A410" s="66">
        <v>314</v>
      </c>
      <c r="B410" s="87"/>
      <c r="C410" s="68" t="str">
        <f>'[1]1113'!B317</f>
        <v>Покриття Щітина темно-коричн</v>
      </c>
      <c r="D410" s="66"/>
      <c r="E410" s="74">
        <f>'[1]1113'!D317</f>
        <v>11136168</v>
      </c>
      <c r="F410" s="66"/>
      <c r="G410" s="66"/>
      <c r="H410" s="66" t="s">
        <v>30</v>
      </c>
      <c r="I410" s="71">
        <f>'[1]1113'!AW317</f>
        <v>1</v>
      </c>
      <c r="J410" s="71">
        <f>'[1]1113'!AX317</f>
        <v>585</v>
      </c>
      <c r="K410" s="71">
        <f t="shared" si="28"/>
        <v>292.5</v>
      </c>
      <c r="L410" s="71">
        <f t="shared" si="29"/>
        <v>292.5</v>
      </c>
      <c r="M410" s="66"/>
      <c r="N410" s="66"/>
      <c r="O410" s="79"/>
    </row>
    <row r="411" spans="1:15" s="80" customFormat="1" ht="22.5" customHeight="1" x14ac:dyDescent="0.25">
      <c r="A411" s="66">
        <v>315</v>
      </c>
      <c r="B411" s="87"/>
      <c r="C411" s="68" t="str">
        <f>'[1]1113'!B318</f>
        <v>Відро для сміття 9 л</v>
      </c>
      <c r="D411" s="66"/>
      <c r="E411" s="74">
        <f>'[1]1113'!D318</f>
        <v>11136169</v>
      </c>
      <c r="F411" s="66"/>
      <c r="G411" s="66"/>
      <c r="H411" s="66" t="s">
        <v>30</v>
      </c>
      <c r="I411" s="71">
        <f>'[1]1113'!AW318</f>
        <v>2</v>
      </c>
      <c r="J411" s="71">
        <f>'[1]1113'!AX318</f>
        <v>218</v>
      </c>
      <c r="K411" s="71">
        <f t="shared" si="28"/>
        <v>109</v>
      </c>
      <c r="L411" s="71">
        <f t="shared" si="29"/>
        <v>109</v>
      </c>
      <c r="M411" s="66"/>
      <c r="N411" s="66"/>
      <c r="O411" s="79"/>
    </row>
    <row r="412" spans="1:15" s="80" customFormat="1" ht="22.5" customHeight="1" x14ac:dyDescent="0.25">
      <c r="A412" s="66">
        <v>316</v>
      </c>
      <c r="B412" s="87"/>
      <c r="C412" s="68" t="str">
        <f>'[1]1113'!B319</f>
        <v>Вітрина</v>
      </c>
      <c r="D412" s="66"/>
      <c r="E412" s="74">
        <f>'[1]1113'!D319</f>
        <v>111300082</v>
      </c>
      <c r="F412" s="66"/>
      <c r="G412" s="66"/>
      <c r="H412" s="66" t="s">
        <v>30</v>
      </c>
      <c r="I412" s="71">
        <f>'[1]1113'!AW319</f>
        <v>1</v>
      </c>
      <c r="J412" s="71">
        <f>'[1]1113'!AX319</f>
        <v>400</v>
      </c>
      <c r="K412" s="71">
        <f t="shared" si="28"/>
        <v>200</v>
      </c>
      <c r="L412" s="71">
        <f t="shared" si="29"/>
        <v>200</v>
      </c>
      <c r="M412" s="66"/>
      <c r="N412" s="66"/>
      <c r="O412" s="79"/>
    </row>
    <row r="413" spans="1:15" s="80" customFormat="1" ht="20.25" customHeight="1" x14ac:dyDescent="0.25">
      <c r="A413" s="66">
        <v>317</v>
      </c>
      <c r="B413" s="87"/>
      <c r="C413" s="68" t="str">
        <f>'[1]1113'!B320</f>
        <v>Вітрина</v>
      </c>
      <c r="D413" s="66"/>
      <c r="E413" s="74">
        <f>'[1]1113'!D320</f>
        <v>111300083</v>
      </c>
      <c r="F413" s="66"/>
      <c r="G413" s="66"/>
      <c r="H413" s="66" t="s">
        <v>30</v>
      </c>
      <c r="I413" s="71">
        <f>'[1]1113'!AW320</f>
        <v>1</v>
      </c>
      <c r="J413" s="71">
        <f>'[1]1113'!AX320</f>
        <v>400</v>
      </c>
      <c r="K413" s="71">
        <f t="shared" si="28"/>
        <v>200</v>
      </c>
      <c r="L413" s="71">
        <f t="shared" si="29"/>
        <v>200</v>
      </c>
      <c r="M413" s="66"/>
      <c r="N413" s="66"/>
      <c r="O413" s="79"/>
    </row>
    <row r="414" spans="1:15" s="80" customFormat="1" ht="21" customHeight="1" x14ac:dyDescent="0.25">
      <c r="A414" s="66">
        <v>318</v>
      </c>
      <c r="B414" s="87"/>
      <c r="C414" s="68" t="str">
        <f>'[1]1113'!B321</f>
        <v>Вітрина</v>
      </c>
      <c r="D414" s="66"/>
      <c r="E414" s="74">
        <f>'[1]1113'!D321</f>
        <v>111300084</v>
      </c>
      <c r="F414" s="66"/>
      <c r="G414" s="66"/>
      <c r="H414" s="66" t="s">
        <v>30</v>
      </c>
      <c r="I414" s="71">
        <f>'[1]1113'!AW321</f>
        <v>1</v>
      </c>
      <c r="J414" s="71">
        <f>'[1]1113'!AX321</f>
        <v>400</v>
      </c>
      <c r="K414" s="71">
        <f t="shared" si="28"/>
        <v>200</v>
      </c>
      <c r="L414" s="71">
        <f t="shared" si="29"/>
        <v>200</v>
      </c>
      <c r="M414" s="66"/>
      <c r="N414" s="66"/>
      <c r="O414" s="79"/>
    </row>
    <row r="415" spans="1:15" s="80" customFormat="1" ht="22.5" customHeight="1" x14ac:dyDescent="0.25">
      <c r="A415" s="66">
        <v>319</v>
      </c>
      <c r="B415" s="87"/>
      <c r="C415" s="68" t="str">
        <f>'[1]1113'!B322</f>
        <v>Вітрина</v>
      </c>
      <c r="D415" s="66"/>
      <c r="E415" s="74">
        <f>'[1]1113'!D322</f>
        <v>111300085</v>
      </c>
      <c r="F415" s="66"/>
      <c r="G415" s="66"/>
      <c r="H415" s="66" t="s">
        <v>30</v>
      </c>
      <c r="I415" s="71">
        <f>'[1]1113'!AW322</f>
        <v>1</v>
      </c>
      <c r="J415" s="71">
        <f>'[1]1113'!AX322</f>
        <v>400</v>
      </c>
      <c r="K415" s="71">
        <f t="shared" si="28"/>
        <v>200</v>
      </c>
      <c r="L415" s="71">
        <f t="shared" si="29"/>
        <v>200</v>
      </c>
      <c r="M415" s="66"/>
      <c r="N415" s="66"/>
      <c r="O415" s="79"/>
    </row>
    <row r="416" spans="1:15" s="80" customFormat="1" ht="21" customHeight="1" x14ac:dyDescent="0.25">
      <c r="A416" s="66">
        <v>320</v>
      </c>
      <c r="B416" s="87"/>
      <c r="C416" s="68" t="str">
        <f>'[1]1113'!B323</f>
        <v>Підставка</v>
      </c>
      <c r="D416" s="66"/>
      <c r="E416" s="74">
        <f>'[1]1113'!D323</f>
        <v>111300089</v>
      </c>
      <c r="F416" s="66"/>
      <c r="G416" s="66"/>
      <c r="H416" s="66" t="s">
        <v>30</v>
      </c>
      <c r="I416" s="71">
        <f>'[1]1113'!AW323</f>
        <v>1</v>
      </c>
      <c r="J416" s="71">
        <f>'[1]1113'!AX323</f>
        <v>100</v>
      </c>
      <c r="K416" s="71">
        <f t="shared" si="28"/>
        <v>50</v>
      </c>
      <c r="L416" s="71">
        <f t="shared" si="29"/>
        <v>50</v>
      </c>
      <c r="M416" s="66"/>
      <c r="N416" s="66"/>
      <c r="O416" s="79"/>
    </row>
    <row r="417" spans="1:15" s="80" customFormat="1" ht="22.5" customHeight="1" x14ac:dyDescent="0.25">
      <c r="A417" s="66">
        <v>321</v>
      </c>
      <c r="B417" s="87"/>
      <c r="C417" s="68" t="str">
        <f>'[1]1113'!B324</f>
        <v>Шафа експозиційна</v>
      </c>
      <c r="D417" s="66"/>
      <c r="E417" s="74">
        <f>'[1]1113'!D324</f>
        <v>111300090</v>
      </c>
      <c r="F417" s="66"/>
      <c r="G417" s="66"/>
      <c r="H417" s="66" t="s">
        <v>30</v>
      </c>
      <c r="I417" s="71">
        <f>'[1]1113'!AW324</f>
        <v>1</v>
      </c>
      <c r="J417" s="71">
        <f>'[1]1113'!AX324</f>
        <v>950</v>
      </c>
      <c r="K417" s="71">
        <f t="shared" si="28"/>
        <v>475</v>
      </c>
      <c r="L417" s="71">
        <f t="shared" si="29"/>
        <v>475</v>
      </c>
      <c r="M417" s="66"/>
      <c r="N417" s="66"/>
      <c r="O417" s="79"/>
    </row>
    <row r="418" spans="1:15" s="80" customFormat="1" ht="17.25" customHeight="1" x14ac:dyDescent="0.25">
      <c r="A418" s="66">
        <v>322</v>
      </c>
      <c r="B418" s="87"/>
      <c r="C418" s="68" t="str">
        <f>'[1]1113'!B325</f>
        <v>Шафа експозиційна</v>
      </c>
      <c r="D418" s="66"/>
      <c r="E418" s="74">
        <f>'[1]1113'!D325</f>
        <v>111300091</v>
      </c>
      <c r="F418" s="66"/>
      <c r="G418" s="66"/>
      <c r="H418" s="66" t="s">
        <v>30</v>
      </c>
      <c r="I418" s="71">
        <f>'[1]1113'!AW325</f>
        <v>1</v>
      </c>
      <c r="J418" s="71">
        <f>'[1]1113'!AX325</f>
        <v>950</v>
      </c>
      <c r="K418" s="71">
        <f t="shared" ref="K418:K467" si="30">J418/2</f>
        <v>475</v>
      </c>
      <c r="L418" s="71">
        <f t="shared" ref="L418:L438" si="31">J418-K418</f>
        <v>475</v>
      </c>
      <c r="M418" s="66"/>
      <c r="N418" s="66"/>
      <c r="O418" s="79"/>
    </row>
    <row r="419" spans="1:15" s="80" customFormat="1" ht="18.75" customHeight="1" x14ac:dyDescent="0.25">
      <c r="A419" s="66">
        <v>323</v>
      </c>
      <c r="B419" s="87"/>
      <c r="C419" s="68" t="str">
        <f>'[1]1113'!B326</f>
        <v>Підставка 50х100х13</v>
      </c>
      <c r="D419" s="66"/>
      <c r="E419" s="74">
        <f>'[1]1113'!D326</f>
        <v>111300095</v>
      </c>
      <c r="F419" s="66"/>
      <c r="G419" s="66"/>
      <c r="H419" s="66" t="s">
        <v>30</v>
      </c>
      <c r="I419" s="71">
        <f>'[1]1113'!AW326</f>
        <v>1</v>
      </c>
      <c r="J419" s="71">
        <f>'[1]1113'!AX326</f>
        <v>80</v>
      </c>
      <c r="K419" s="71">
        <f t="shared" si="30"/>
        <v>40</v>
      </c>
      <c r="L419" s="71">
        <f t="shared" si="31"/>
        <v>40</v>
      </c>
      <c r="M419" s="66"/>
      <c r="N419" s="66"/>
      <c r="O419" s="79"/>
    </row>
    <row r="420" spans="1:15" s="80" customFormat="1" ht="21.75" customHeight="1" x14ac:dyDescent="0.25">
      <c r="A420" s="66">
        <v>324</v>
      </c>
      <c r="B420" s="87"/>
      <c r="C420" s="68" t="str">
        <f>'[1]1113'!B327</f>
        <v>Вітрина (з поличкою)</v>
      </c>
      <c r="D420" s="66"/>
      <c r="E420" s="74">
        <f>'[1]1113'!D327</f>
        <v>111300119</v>
      </c>
      <c r="F420" s="66"/>
      <c r="G420" s="66"/>
      <c r="H420" s="66" t="s">
        <v>30</v>
      </c>
      <c r="I420" s="71">
        <f>'[1]1113'!AW327</f>
        <v>1</v>
      </c>
      <c r="J420" s="71">
        <f>'[1]1113'!AX327</f>
        <v>310</v>
      </c>
      <c r="K420" s="71">
        <f t="shared" si="30"/>
        <v>155</v>
      </c>
      <c r="L420" s="71">
        <f t="shared" si="31"/>
        <v>155</v>
      </c>
      <c r="M420" s="66"/>
      <c r="N420" s="66"/>
      <c r="O420" s="79"/>
    </row>
    <row r="421" spans="1:15" s="80" customFormat="1" ht="32.25" customHeight="1" x14ac:dyDescent="0.25">
      <c r="A421" s="66">
        <v>325</v>
      </c>
      <c r="B421" s="87"/>
      <c r="C421" s="68" t="str">
        <f>'[1]1113'!B328</f>
        <v>Вітрина музейна 400х10800х800 (зал археології)</v>
      </c>
      <c r="D421" s="66"/>
      <c r="E421" s="74">
        <f>'[1]1113'!D328</f>
        <v>111300289</v>
      </c>
      <c r="F421" s="66"/>
      <c r="G421" s="66"/>
      <c r="H421" s="66" t="s">
        <v>30</v>
      </c>
      <c r="I421" s="71">
        <f>'[1]1113'!AW328</f>
        <v>1</v>
      </c>
      <c r="J421" s="71">
        <f>'[1]1113'!AX328</f>
        <v>360</v>
      </c>
      <c r="K421" s="71">
        <f t="shared" si="30"/>
        <v>180</v>
      </c>
      <c r="L421" s="71">
        <f t="shared" si="31"/>
        <v>180</v>
      </c>
      <c r="M421" s="66"/>
      <c r="N421" s="66"/>
      <c r="O421" s="79"/>
    </row>
    <row r="422" spans="1:15" s="80" customFormat="1" ht="32.25" customHeight="1" x14ac:dyDescent="0.25">
      <c r="A422" s="66">
        <v>326</v>
      </c>
      <c r="B422" s="87"/>
      <c r="C422" s="68" t="str">
        <f>'[1]1113'!B329</f>
        <v>Вітрина музейна 400х800х800 (з поличкою)</v>
      </c>
      <c r="D422" s="66"/>
      <c r="E422" s="74">
        <f>'[1]1113'!D329</f>
        <v>111300292</v>
      </c>
      <c r="F422" s="66"/>
      <c r="G422" s="66"/>
      <c r="H422" s="66" t="s">
        <v>30</v>
      </c>
      <c r="I422" s="71">
        <f>'[1]1113'!AW329</f>
        <v>1</v>
      </c>
      <c r="J422" s="71">
        <f>'[1]1113'!AX329</f>
        <v>370</v>
      </c>
      <c r="K422" s="71">
        <f t="shared" si="30"/>
        <v>185</v>
      </c>
      <c r="L422" s="71">
        <f t="shared" si="31"/>
        <v>185</v>
      </c>
      <c r="M422" s="66"/>
      <c r="N422" s="66"/>
      <c r="O422" s="79"/>
    </row>
    <row r="423" spans="1:15" s="80" customFormat="1" ht="32.25" customHeight="1" x14ac:dyDescent="0.25">
      <c r="A423" s="66">
        <v>327</v>
      </c>
      <c r="B423" s="87"/>
      <c r="C423" s="68" t="str">
        <f>'[1]1113'!B330</f>
        <v>Вітрина музейна 400х800х800 (з поличкою)</v>
      </c>
      <c r="D423" s="66"/>
      <c r="E423" s="74">
        <f>'[1]1113'!D330</f>
        <v>111300294</v>
      </c>
      <c r="F423" s="66"/>
      <c r="G423" s="66"/>
      <c r="H423" s="66" t="s">
        <v>30</v>
      </c>
      <c r="I423" s="71">
        <f>'[1]1113'!AW330</f>
        <v>1</v>
      </c>
      <c r="J423" s="71">
        <f>'[1]1113'!AX330</f>
        <v>370</v>
      </c>
      <c r="K423" s="71">
        <f t="shared" si="30"/>
        <v>185</v>
      </c>
      <c r="L423" s="71">
        <f t="shared" si="31"/>
        <v>185</v>
      </c>
      <c r="M423" s="66"/>
      <c r="N423" s="66"/>
      <c r="O423" s="79"/>
    </row>
    <row r="424" spans="1:15" s="80" customFormat="1" ht="32.25" customHeight="1" x14ac:dyDescent="0.25">
      <c r="A424" s="66">
        <v>328</v>
      </c>
      <c r="B424" s="87"/>
      <c r="C424" s="68" t="str">
        <f>'[1]1113'!B331</f>
        <v>Вітрина музейна 400х800х800 (з поличкою)</v>
      </c>
      <c r="D424" s="66"/>
      <c r="E424" s="74">
        <f>'[1]1113'!D331</f>
        <v>111300296</v>
      </c>
      <c r="F424" s="66"/>
      <c r="G424" s="66"/>
      <c r="H424" s="66" t="s">
        <v>30</v>
      </c>
      <c r="I424" s="71">
        <f>'[1]1113'!AW331</f>
        <v>1</v>
      </c>
      <c r="J424" s="71">
        <f>'[1]1113'!AX331</f>
        <v>370</v>
      </c>
      <c r="K424" s="71">
        <f t="shared" si="30"/>
        <v>185</v>
      </c>
      <c r="L424" s="71">
        <f t="shared" si="31"/>
        <v>185</v>
      </c>
      <c r="M424" s="66"/>
      <c r="N424" s="66"/>
      <c r="O424" s="79"/>
    </row>
    <row r="425" spans="1:15" s="80" customFormat="1" ht="20.25" customHeight="1" x14ac:dyDescent="0.25">
      <c r="A425" s="66">
        <v>329</v>
      </c>
      <c r="B425" s="87"/>
      <c r="C425" s="68" t="str">
        <f>'[1]1113'!B332</f>
        <v>Музейна вітрина</v>
      </c>
      <c r="D425" s="66"/>
      <c r="E425" s="74">
        <f>'[1]1113'!D332</f>
        <v>111300337</v>
      </c>
      <c r="F425" s="66"/>
      <c r="G425" s="66"/>
      <c r="H425" s="66" t="s">
        <v>30</v>
      </c>
      <c r="I425" s="71">
        <f>'[1]1113'!AW332</f>
        <v>1</v>
      </c>
      <c r="J425" s="71">
        <f>'[1]1113'!AX332</f>
        <v>356</v>
      </c>
      <c r="K425" s="71">
        <f t="shared" si="30"/>
        <v>178</v>
      </c>
      <c r="L425" s="71">
        <f t="shared" si="31"/>
        <v>178</v>
      </c>
      <c r="M425" s="66"/>
      <c r="N425" s="66"/>
      <c r="O425" s="79"/>
    </row>
    <row r="426" spans="1:15" s="80" customFormat="1" ht="21" customHeight="1" x14ac:dyDescent="0.25">
      <c r="A426" s="66">
        <v>330</v>
      </c>
      <c r="B426" s="87"/>
      <c r="C426" s="68" t="str">
        <f>'[1]1113'!B333</f>
        <v>Музейна вітрина</v>
      </c>
      <c r="D426" s="66"/>
      <c r="E426" s="74">
        <f>'[1]1113'!D333</f>
        <v>111300338</v>
      </c>
      <c r="F426" s="66"/>
      <c r="G426" s="66"/>
      <c r="H426" s="66" t="s">
        <v>30</v>
      </c>
      <c r="I426" s="71">
        <f>'[1]1113'!AW333</f>
        <v>1</v>
      </c>
      <c r="J426" s="71">
        <f>'[1]1113'!AX333</f>
        <v>358</v>
      </c>
      <c r="K426" s="71">
        <f t="shared" si="30"/>
        <v>179</v>
      </c>
      <c r="L426" s="71">
        <f t="shared" si="31"/>
        <v>179</v>
      </c>
      <c r="M426" s="66"/>
      <c r="N426" s="66"/>
      <c r="O426" s="79"/>
    </row>
    <row r="427" spans="1:15" s="80" customFormat="1" ht="20.25" customHeight="1" x14ac:dyDescent="0.25">
      <c r="A427" s="66">
        <v>331</v>
      </c>
      <c r="B427" s="87"/>
      <c r="C427" s="68" t="str">
        <f>'[1]1113'!B334</f>
        <v>Музейна вітрина 0,8 м</v>
      </c>
      <c r="D427" s="66"/>
      <c r="E427" s="74">
        <f>'[1]1113'!D334</f>
        <v>111300379</v>
      </c>
      <c r="F427" s="66"/>
      <c r="G427" s="66"/>
      <c r="H427" s="66" t="s">
        <v>30</v>
      </c>
      <c r="I427" s="71">
        <f>'[1]1113'!AW334</f>
        <v>1</v>
      </c>
      <c r="J427" s="71">
        <f>'[1]1113'!AX334</f>
        <v>300</v>
      </c>
      <c r="K427" s="71">
        <f t="shared" si="30"/>
        <v>150</v>
      </c>
      <c r="L427" s="71">
        <f t="shared" si="31"/>
        <v>150</v>
      </c>
      <c r="M427" s="66"/>
      <c r="N427" s="66"/>
      <c r="O427" s="79"/>
    </row>
    <row r="428" spans="1:15" s="80" customFormat="1" ht="18.75" customHeight="1" x14ac:dyDescent="0.25">
      <c r="A428" s="66">
        <v>332</v>
      </c>
      <c r="B428" s="87"/>
      <c r="C428" s="68" t="str">
        <f>'[1]1113'!B335</f>
        <v>Музейна вітрина 0,8 м</v>
      </c>
      <c r="D428" s="66"/>
      <c r="E428" s="74">
        <f>'[1]1113'!D335</f>
        <v>111300380</v>
      </c>
      <c r="F428" s="66"/>
      <c r="G428" s="66"/>
      <c r="H428" s="66" t="s">
        <v>30</v>
      </c>
      <c r="I428" s="71">
        <f>'[1]1113'!AW335</f>
        <v>1</v>
      </c>
      <c r="J428" s="71">
        <f>'[1]1113'!AX335</f>
        <v>300</v>
      </c>
      <c r="K428" s="71">
        <f t="shared" si="30"/>
        <v>150</v>
      </c>
      <c r="L428" s="71">
        <f t="shared" si="31"/>
        <v>150</v>
      </c>
      <c r="M428" s="66"/>
      <c r="N428" s="66"/>
      <c r="O428" s="79"/>
    </row>
    <row r="429" spans="1:15" s="80" customFormat="1" ht="20.25" customHeight="1" x14ac:dyDescent="0.25">
      <c r="A429" s="66">
        <v>333</v>
      </c>
      <c r="B429" s="87"/>
      <c r="C429" s="68" t="str">
        <f>'[1]1113'!B336</f>
        <v>Жалюзі</v>
      </c>
      <c r="D429" s="66"/>
      <c r="E429" s="74">
        <f>'[1]1113'!D336</f>
        <v>111300381</v>
      </c>
      <c r="F429" s="66"/>
      <c r="G429" s="66"/>
      <c r="H429" s="66" t="s">
        <v>30</v>
      </c>
      <c r="I429" s="71">
        <f>'[1]1113'!AW336</f>
        <v>8</v>
      </c>
      <c r="J429" s="71">
        <f>'[1]1113'!AX336</f>
        <v>10400</v>
      </c>
      <c r="K429" s="71">
        <f t="shared" si="30"/>
        <v>5200</v>
      </c>
      <c r="L429" s="71">
        <f t="shared" si="31"/>
        <v>5200</v>
      </c>
      <c r="M429" s="66"/>
      <c r="N429" s="66"/>
      <c r="O429" s="79"/>
    </row>
    <row r="430" spans="1:15" s="80" customFormat="1" ht="20.25" customHeight="1" x14ac:dyDescent="0.25">
      <c r="A430" s="66">
        <v>334</v>
      </c>
      <c r="B430" s="87"/>
      <c r="C430" s="68" t="str">
        <f>'[1]1113 1'!B4</f>
        <v>Набір каструль</v>
      </c>
      <c r="D430" s="66"/>
      <c r="E430" s="74">
        <v>1136001</v>
      </c>
      <c r="F430" s="66"/>
      <c r="G430" s="66"/>
      <c r="H430" s="66" t="s">
        <v>30</v>
      </c>
      <c r="I430" s="71">
        <f>'[1]1113 1'!AV4</f>
        <v>1</v>
      </c>
      <c r="J430" s="71">
        <f>'[1]1113 1'!AW4</f>
        <v>350</v>
      </c>
      <c r="K430" s="71">
        <f t="shared" si="30"/>
        <v>175</v>
      </c>
      <c r="L430" s="71">
        <f t="shared" si="31"/>
        <v>175</v>
      </c>
      <c r="M430" s="66"/>
      <c r="N430" s="66"/>
      <c r="O430" s="79"/>
    </row>
    <row r="431" spans="1:15" s="80" customFormat="1" ht="21" customHeight="1" x14ac:dyDescent="0.25">
      <c r="A431" s="66">
        <v>335</v>
      </c>
      <c r="B431" s="87"/>
      <c r="C431" s="68" t="str">
        <f>'[1]1113 1'!B5</f>
        <v>Ложки</v>
      </c>
      <c r="D431" s="66"/>
      <c r="E431" s="74">
        <v>1136002</v>
      </c>
      <c r="F431" s="66"/>
      <c r="G431" s="66"/>
      <c r="H431" s="66" t="s">
        <v>30</v>
      </c>
      <c r="I431" s="71">
        <f>'[1]1113 1'!AV5</f>
        <v>12</v>
      </c>
      <c r="J431" s="71">
        <f>'[1]1113 1'!AW5</f>
        <v>120</v>
      </c>
      <c r="K431" s="71">
        <f t="shared" si="30"/>
        <v>60</v>
      </c>
      <c r="L431" s="71">
        <f t="shared" si="31"/>
        <v>60</v>
      </c>
      <c r="M431" s="66"/>
      <c r="N431" s="66"/>
      <c r="O431" s="79"/>
    </row>
    <row r="432" spans="1:15" s="80" customFormat="1" ht="18.75" customHeight="1" x14ac:dyDescent="0.25">
      <c r="A432" s="66">
        <v>336</v>
      </c>
      <c r="B432" s="87"/>
      <c r="C432" s="68" t="str">
        <f>'[1]1113 1'!B6</f>
        <v>Вилки</v>
      </c>
      <c r="D432" s="66"/>
      <c r="E432" s="74">
        <v>1136003</v>
      </c>
      <c r="F432" s="66"/>
      <c r="G432" s="66"/>
      <c r="H432" s="66" t="s">
        <v>30</v>
      </c>
      <c r="I432" s="71">
        <f>'[1]1113 1'!AV6</f>
        <v>12</v>
      </c>
      <c r="J432" s="71">
        <f>'[1]1113 1'!AW6</f>
        <v>120</v>
      </c>
      <c r="K432" s="71">
        <f t="shared" si="30"/>
        <v>60</v>
      </c>
      <c r="L432" s="71">
        <f t="shared" si="31"/>
        <v>60</v>
      </c>
      <c r="M432" s="66"/>
      <c r="N432" s="66"/>
      <c r="O432" s="79"/>
    </row>
    <row r="433" spans="1:15" s="80" customFormat="1" ht="20.25" customHeight="1" x14ac:dyDescent="0.25">
      <c r="A433" s="66">
        <v>337</v>
      </c>
      <c r="B433" s="87"/>
      <c r="C433" s="68" t="str">
        <f>'[1]1113 1'!B7</f>
        <v>Стіл дитячий</v>
      </c>
      <c r="D433" s="66"/>
      <c r="E433" s="74">
        <v>1136004</v>
      </c>
      <c r="F433" s="66"/>
      <c r="G433" s="66"/>
      <c r="H433" s="66" t="s">
        <v>30</v>
      </c>
      <c r="I433" s="71">
        <f>'[1]1113 1'!AV7</f>
        <v>3</v>
      </c>
      <c r="J433" s="71">
        <f>'[1]1113 1'!AW7</f>
        <v>900</v>
      </c>
      <c r="K433" s="71">
        <f t="shared" si="30"/>
        <v>450</v>
      </c>
      <c r="L433" s="71">
        <f t="shared" si="31"/>
        <v>450</v>
      </c>
      <c r="M433" s="66"/>
      <c r="N433" s="66"/>
      <c r="O433" s="79"/>
    </row>
    <row r="434" spans="1:15" s="80" customFormat="1" ht="18.75" customHeight="1" x14ac:dyDescent="0.25">
      <c r="A434" s="66">
        <v>338</v>
      </c>
      <c r="B434" s="87"/>
      <c r="C434" s="68" t="str">
        <f>'[1]1113 1'!B8</f>
        <v>Стілець дитячий</v>
      </c>
      <c r="D434" s="66"/>
      <c r="E434" s="74">
        <v>1136005</v>
      </c>
      <c r="F434" s="66"/>
      <c r="G434" s="66"/>
      <c r="H434" s="66" t="s">
        <v>30</v>
      </c>
      <c r="I434" s="71">
        <f>'[1]1113 1'!AV8</f>
        <v>13</v>
      </c>
      <c r="J434" s="71">
        <f>'[1]1113 1'!AW8</f>
        <v>1170</v>
      </c>
      <c r="K434" s="71">
        <f t="shared" si="30"/>
        <v>585</v>
      </c>
      <c r="L434" s="71">
        <f t="shared" si="31"/>
        <v>585</v>
      </c>
      <c r="M434" s="66"/>
      <c r="N434" s="66"/>
      <c r="O434" s="79"/>
    </row>
    <row r="435" spans="1:15" s="80" customFormat="1" ht="22.5" customHeight="1" x14ac:dyDescent="0.25">
      <c r="A435" s="66">
        <v>339</v>
      </c>
      <c r="B435" s="87"/>
      <c r="C435" s="68" t="str">
        <f>'[1]1113 1'!B9</f>
        <v>Табурет дитячий</v>
      </c>
      <c r="D435" s="66"/>
      <c r="E435" s="74">
        <v>1136006</v>
      </c>
      <c r="F435" s="66"/>
      <c r="G435" s="66"/>
      <c r="H435" s="66" t="s">
        <v>30</v>
      </c>
      <c r="I435" s="71">
        <f>'[1]1113 1'!AV9</f>
        <v>13</v>
      </c>
      <c r="J435" s="71">
        <f>'[1]1113 1'!AW9</f>
        <v>1040</v>
      </c>
      <c r="K435" s="71">
        <f t="shared" si="30"/>
        <v>520</v>
      </c>
      <c r="L435" s="71">
        <f t="shared" si="31"/>
        <v>520</v>
      </c>
      <c r="M435" s="66"/>
      <c r="N435" s="66"/>
      <c r="O435" s="79"/>
    </row>
    <row r="436" spans="1:15" s="80" customFormat="1" ht="20.25" customHeight="1" x14ac:dyDescent="0.25">
      <c r="A436" s="66">
        <v>340</v>
      </c>
      <c r="B436" s="87"/>
      <c r="C436" s="68" t="str">
        <f>'[1]1113 1'!B10</f>
        <v>Полиця книжкова</v>
      </c>
      <c r="D436" s="66"/>
      <c r="E436" s="74">
        <v>1136007</v>
      </c>
      <c r="F436" s="66"/>
      <c r="G436" s="66"/>
      <c r="H436" s="66" t="s">
        <v>30</v>
      </c>
      <c r="I436" s="71">
        <f>'[1]1113 1'!AV10</f>
        <v>1</v>
      </c>
      <c r="J436" s="71">
        <f>'[1]1113 1'!AW10</f>
        <v>190</v>
      </c>
      <c r="K436" s="71">
        <f t="shared" si="30"/>
        <v>95</v>
      </c>
      <c r="L436" s="71">
        <f t="shared" si="31"/>
        <v>95</v>
      </c>
      <c r="M436" s="66"/>
      <c r="N436" s="66"/>
      <c r="O436" s="79"/>
    </row>
    <row r="437" spans="1:15" s="80" customFormat="1" ht="32.25" customHeight="1" x14ac:dyDescent="0.25">
      <c r="A437" s="66">
        <v>341</v>
      </c>
      <c r="B437" s="87"/>
      <c r="C437" s="68" t="str">
        <f>'[1]1113 1'!B11</f>
        <v>Багатофункціональний пристрій HP LASER Jet M 125a</v>
      </c>
      <c r="D437" s="66"/>
      <c r="E437" s="74">
        <v>1136009</v>
      </c>
      <c r="F437" s="66"/>
      <c r="G437" s="66"/>
      <c r="H437" s="66" t="s">
        <v>30</v>
      </c>
      <c r="I437" s="71">
        <f>'[1]1113 1'!AV11</f>
        <v>1</v>
      </c>
      <c r="J437" s="71">
        <f>'[1]1113 1'!AW11</f>
        <v>3744</v>
      </c>
      <c r="K437" s="71">
        <f t="shared" si="30"/>
        <v>1872</v>
      </c>
      <c r="L437" s="71">
        <f t="shared" si="31"/>
        <v>1872</v>
      </c>
      <c r="M437" s="66"/>
      <c r="N437" s="66"/>
      <c r="O437" s="79"/>
    </row>
    <row r="438" spans="1:15" s="80" customFormat="1" ht="32.25" customHeight="1" x14ac:dyDescent="0.25">
      <c r="A438" s="66">
        <v>342</v>
      </c>
      <c r="B438" s="87"/>
      <c r="C438" s="68" t="str">
        <f>'[1]1113 1'!B12</f>
        <v>Стенд інформаційний (профінформаційний куточок)</v>
      </c>
      <c r="D438" s="66"/>
      <c r="E438" s="74">
        <v>1136010</v>
      </c>
      <c r="F438" s="66"/>
      <c r="G438" s="66"/>
      <c r="H438" s="66" t="s">
        <v>30</v>
      </c>
      <c r="I438" s="71">
        <f>'[1]1113 1'!AV12</f>
        <v>1</v>
      </c>
      <c r="J438" s="71">
        <f>'[1]1113 1'!AW12</f>
        <v>1100</v>
      </c>
      <c r="K438" s="71">
        <f t="shared" si="30"/>
        <v>550</v>
      </c>
      <c r="L438" s="71">
        <f t="shared" si="31"/>
        <v>550</v>
      </c>
      <c r="M438" s="66"/>
      <c r="N438" s="66"/>
      <c r="O438" s="79"/>
    </row>
    <row r="439" spans="1:15" s="80" customFormat="1" ht="32.25" customHeight="1" x14ac:dyDescent="0.25">
      <c r="A439" s="66">
        <v>343</v>
      </c>
      <c r="B439" s="87"/>
      <c r="C439" s="68" t="str">
        <f>'[1]1113 1'!B13</f>
        <v>Стенд інформаційний (молодь за здоровий спосіб життя)</v>
      </c>
      <c r="D439" s="66"/>
      <c r="E439" s="74">
        <v>1136011</v>
      </c>
      <c r="F439" s="66"/>
      <c r="G439" s="66"/>
      <c r="H439" s="66" t="s">
        <v>30</v>
      </c>
      <c r="I439" s="71">
        <f>'[1]1113 1'!AV13</f>
        <v>1</v>
      </c>
      <c r="J439" s="71">
        <f>'[1]1113 1'!AW13</f>
        <v>1250</v>
      </c>
      <c r="K439" s="71">
        <f t="shared" si="30"/>
        <v>625</v>
      </c>
      <c r="L439" s="71">
        <f t="shared" ref="L439:L467" si="32">J439-K439</f>
        <v>625</v>
      </c>
      <c r="M439" s="66"/>
      <c r="N439" s="66"/>
      <c r="O439" s="79"/>
    </row>
    <row r="440" spans="1:15" s="80" customFormat="1" ht="19.5" customHeight="1" x14ac:dyDescent="0.25">
      <c r="A440" s="66">
        <v>344</v>
      </c>
      <c r="B440" s="87"/>
      <c r="C440" s="68" t="str">
        <f>'[1]1113 1'!B14</f>
        <v>Стіл дитячий 6 гран</v>
      </c>
      <c r="D440" s="66"/>
      <c r="E440" s="83" t="s">
        <v>56</v>
      </c>
      <c r="F440" s="66"/>
      <c r="G440" s="66"/>
      <c r="H440" s="66" t="s">
        <v>30</v>
      </c>
      <c r="I440" s="71">
        <f>'[1]1113 1'!AV14</f>
        <v>1</v>
      </c>
      <c r="J440" s="71">
        <f>'[1]1113 1'!AW14</f>
        <v>855</v>
      </c>
      <c r="K440" s="71">
        <f t="shared" si="30"/>
        <v>427.5</v>
      </c>
      <c r="L440" s="71">
        <f t="shared" si="32"/>
        <v>427.5</v>
      </c>
      <c r="M440" s="66"/>
      <c r="N440" s="66"/>
      <c r="O440" s="79"/>
    </row>
    <row r="441" spans="1:15" s="80" customFormat="1" ht="18.75" customHeight="1" x14ac:dyDescent="0.25">
      <c r="A441" s="66">
        <v>345</v>
      </c>
      <c r="B441" s="87"/>
      <c r="C441" s="68" t="str">
        <f>'[1]1113 1'!B15</f>
        <v>Стільці до стола</v>
      </c>
      <c r="D441" s="66"/>
      <c r="E441" s="83" t="s">
        <v>57</v>
      </c>
      <c r="F441" s="66"/>
      <c r="G441" s="66"/>
      <c r="H441" s="66" t="s">
        <v>30</v>
      </c>
      <c r="I441" s="71">
        <f>'[1]1113 1'!AV15</f>
        <v>6</v>
      </c>
      <c r="J441" s="71">
        <f>'[1]1113 1'!AW15</f>
        <v>2526</v>
      </c>
      <c r="K441" s="71">
        <f t="shared" si="30"/>
        <v>1263</v>
      </c>
      <c r="L441" s="71">
        <f t="shared" si="32"/>
        <v>1263</v>
      </c>
      <c r="M441" s="66"/>
      <c r="N441" s="66"/>
      <c r="O441" s="79"/>
    </row>
    <row r="442" spans="1:15" s="80" customFormat="1" ht="24" customHeight="1" x14ac:dyDescent="0.25">
      <c r="A442" s="66">
        <v>346</v>
      </c>
      <c r="B442" s="87"/>
      <c r="C442" s="68" t="str">
        <f>'[1]1113 1'!B16</f>
        <v>Поличка для книг</v>
      </c>
      <c r="D442" s="66"/>
      <c r="E442" s="83" t="s">
        <v>58</v>
      </c>
      <c r="F442" s="66"/>
      <c r="G442" s="66"/>
      <c r="H442" s="66" t="s">
        <v>30</v>
      </c>
      <c r="I442" s="71">
        <f>'[1]1113 1'!AV16</f>
        <v>1</v>
      </c>
      <c r="J442" s="71">
        <f>'[1]1113 1'!AW16</f>
        <v>385</v>
      </c>
      <c r="K442" s="71">
        <f t="shared" si="30"/>
        <v>192.5</v>
      </c>
      <c r="L442" s="71">
        <f t="shared" si="32"/>
        <v>192.5</v>
      </c>
      <c r="M442" s="66"/>
      <c r="N442" s="66"/>
      <c r="O442" s="79"/>
    </row>
    <row r="443" spans="1:15" s="80" customFormat="1" ht="20.25" customHeight="1" x14ac:dyDescent="0.25">
      <c r="A443" s="66">
        <v>347</v>
      </c>
      <c r="B443" s="87"/>
      <c r="C443" s="68" t="str">
        <f>'[1]1113 1'!B17</f>
        <v>Диван  Цезарь</v>
      </c>
      <c r="D443" s="66"/>
      <c r="E443" s="83" t="s">
        <v>59</v>
      </c>
      <c r="F443" s="66"/>
      <c r="G443" s="66"/>
      <c r="H443" s="66" t="s">
        <v>30</v>
      </c>
      <c r="I443" s="71">
        <f>'[1]1113 1'!AV17</f>
        <v>2</v>
      </c>
      <c r="J443" s="71">
        <f>'[1]1113 1'!AW17</f>
        <v>6000</v>
      </c>
      <c r="K443" s="71">
        <f t="shared" si="30"/>
        <v>3000</v>
      </c>
      <c r="L443" s="71">
        <f t="shared" si="32"/>
        <v>3000</v>
      </c>
      <c r="M443" s="66"/>
      <c r="N443" s="66"/>
      <c r="O443" s="79"/>
    </row>
    <row r="444" spans="1:15" s="80" customFormat="1" ht="15.75" customHeight="1" x14ac:dyDescent="0.25">
      <c r="A444" s="66">
        <v>348</v>
      </c>
      <c r="B444" s="87"/>
      <c r="C444" s="68" t="str">
        <f>'[1]1113 1'!B18</f>
        <v>Жалюзі</v>
      </c>
      <c r="D444" s="66"/>
      <c r="E444" s="83" t="s">
        <v>60</v>
      </c>
      <c r="F444" s="66"/>
      <c r="G444" s="66"/>
      <c r="H444" s="66" t="s">
        <v>30</v>
      </c>
      <c r="I444" s="71">
        <f>'[1]1113 1'!AV18</f>
        <v>4</v>
      </c>
      <c r="J444" s="71">
        <f>'[1]1113 1'!AW18</f>
        <v>6000</v>
      </c>
      <c r="K444" s="71">
        <f t="shared" si="30"/>
        <v>3000</v>
      </c>
      <c r="L444" s="71">
        <f t="shared" si="32"/>
        <v>3000</v>
      </c>
      <c r="M444" s="66"/>
      <c r="N444" s="66"/>
      <c r="O444" s="79"/>
    </row>
    <row r="445" spans="1:15" s="80" customFormat="1" ht="17.25" customHeight="1" x14ac:dyDescent="0.25">
      <c r="A445" s="66">
        <v>349</v>
      </c>
      <c r="B445" s="87"/>
      <c r="C445" s="68" t="str">
        <f>'[1]1113 1'!B19</f>
        <v>Стіл дитячий</v>
      </c>
      <c r="D445" s="66"/>
      <c r="E445" s="85" t="s">
        <v>61</v>
      </c>
      <c r="F445" s="66"/>
      <c r="G445" s="66"/>
      <c r="H445" s="66" t="s">
        <v>30</v>
      </c>
      <c r="I445" s="71">
        <f>'[1]1113 1'!AV19</f>
        <v>1</v>
      </c>
      <c r="J445" s="71">
        <f>'[1]1113 1'!AW19</f>
        <v>583</v>
      </c>
      <c r="K445" s="71">
        <f t="shared" si="30"/>
        <v>291.5</v>
      </c>
      <c r="L445" s="71">
        <f t="shared" si="32"/>
        <v>291.5</v>
      </c>
      <c r="M445" s="66"/>
      <c r="N445" s="66"/>
      <c r="O445" s="79"/>
    </row>
    <row r="446" spans="1:15" s="80" customFormat="1" ht="18.75" customHeight="1" x14ac:dyDescent="0.25">
      <c r="A446" s="66">
        <v>350</v>
      </c>
      <c r="B446" s="87"/>
      <c r="C446" s="68" t="str">
        <f>'[1]1113 1'!B20</f>
        <v>Стільці до стола</v>
      </c>
      <c r="D446" s="66"/>
      <c r="E446" s="85" t="s">
        <v>62</v>
      </c>
      <c r="F446" s="66"/>
      <c r="G446" s="66"/>
      <c r="H446" s="66" t="s">
        <v>30</v>
      </c>
      <c r="I446" s="71">
        <f>'[1]1113 1'!AV20</f>
        <v>7</v>
      </c>
      <c r="J446" s="71">
        <f>'[1]1113 1'!AW20</f>
        <v>2492</v>
      </c>
      <c r="K446" s="71">
        <f t="shared" si="30"/>
        <v>1246</v>
      </c>
      <c r="L446" s="71">
        <f t="shared" si="32"/>
        <v>1246</v>
      </c>
      <c r="M446" s="66"/>
      <c r="N446" s="66"/>
      <c r="O446" s="79"/>
    </row>
    <row r="447" spans="1:15" s="80" customFormat="1" ht="20.25" customHeight="1" x14ac:dyDescent="0.25">
      <c r="A447" s="66">
        <v>351</v>
      </c>
      <c r="B447" s="87"/>
      <c r="C447" s="68" t="str">
        <f>'[1]1113 1'!B21</f>
        <v>Ігровий набір LEGO PLAY BOX</v>
      </c>
      <c r="D447" s="66"/>
      <c r="E447" s="85" t="s">
        <v>63</v>
      </c>
      <c r="F447" s="66"/>
      <c r="G447" s="66"/>
      <c r="H447" s="66" t="s">
        <v>30</v>
      </c>
      <c r="I447" s="71">
        <f>'[1]1113 1'!AV21</f>
        <v>1</v>
      </c>
      <c r="J447" s="71">
        <f>'[1]1113 1'!AW21</f>
        <v>559.91999999999996</v>
      </c>
      <c r="K447" s="71">
        <f t="shared" si="30"/>
        <v>279.95999999999998</v>
      </c>
      <c r="L447" s="71">
        <f t="shared" si="32"/>
        <v>279.95999999999998</v>
      </c>
      <c r="M447" s="66"/>
      <c r="N447" s="66"/>
      <c r="O447" s="79"/>
    </row>
    <row r="448" spans="1:15" s="80" customFormat="1" ht="22.5" customHeight="1" x14ac:dyDescent="0.25">
      <c r="A448" s="66">
        <v>352</v>
      </c>
      <c r="B448" s="87"/>
      <c r="C448" s="68" t="str">
        <f>'[1]1113 1'!B22</f>
        <v>Ноутбук Lenovo (Chroombook)</v>
      </c>
      <c r="D448" s="66"/>
      <c r="E448" s="85" t="s">
        <v>64</v>
      </c>
      <c r="F448" s="66"/>
      <c r="G448" s="66"/>
      <c r="H448" s="66" t="s">
        <v>30</v>
      </c>
      <c r="I448" s="71">
        <f>'[1]1113 1'!AV22</f>
        <v>6</v>
      </c>
      <c r="J448" s="71">
        <f>'[1]1113 1'!AW22</f>
        <v>32774.76</v>
      </c>
      <c r="K448" s="71">
        <f t="shared" si="30"/>
        <v>16387.38</v>
      </c>
      <c r="L448" s="71">
        <f t="shared" si="32"/>
        <v>16387.38</v>
      </c>
      <c r="M448" s="66"/>
      <c r="N448" s="66"/>
      <c r="O448" s="79"/>
    </row>
    <row r="449" spans="1:15" s="80" customFormat="1" ht="20.25" customHeight="1" x14ac:dyDescent="0.25">
      <c r="A449" s="66">
        <v>353</v>
      </c>
      <c r="B449" s="87"/>
      <c r="C449" s="68" t="str">
        <f>'[1]1113 1'!B23</f>
        <v>куб для води</v>
      </c>
      <c r="D449" s="66"/>
      <c r="E449" s="85" t="s">
        <v>65</v>
      </c>
      <c r="F449" s="66"/>
      <c r="G449" s="66"/>
      <c r="H449" s="66" t="s">
        <v>30</v>
      </c>
      <c r="I449" s="71">
        <f>'[1]1113 1'!AV23</f>
        <v>1</v>
      </c>
      <c r="J449" s="71">
        <f>'[1]1113 1'!AW23</f>
        <v>500</v>
      </c>
      <c r="K449" s="71">
        <f t="shared" si="30"/>
        <v>250</v>
      </c>
      <c r="L449" s="71">
        <f t="shared" si="32"/>
        <v>250</v>
      </c>
      <c r="M449" s="66"/>
      <c r="N449" s="66"/>
      <c r="O449" s="79"/>
    </row>
    <row r="450" spans="1:15" s="80" customFormat="1" ht="22.5" customHeight="1" x14ac:dyDescent="0.25">
      <c r="A450" s="66">
        <v>354</v>
      </c>
      <c r="B450" s="87"/>
      <c r="C450" s="68" t="str">
        <f>'[1]1113 1'!B24</f>
        <v>ліхтарі на сонячній батареї</v>
      </c>
      <c r="D450" s="66"/>
      <c r="E450" s="85" t="s">
        <v>66</v>
      </c>
      <c r="F450" s="66"/>
      <c r="G450" s="66"/>
      <c r="H450" s="66" t="s">
        <v>30</v>
      </c>
      <c r="I450" s="71">
        <f>'[1]1113 1'!AV24</f>
        <v>10</v>
      </c>
      <c r="J450" s="71">
        <f>'[1]1113 1'!AW24</f>
        <v>1000</v>
      </c>
      <c r="K450" s="71">
        <f t="shared" si="30"/>
        <v>500</v>
      </c>
      <c r="L450" s="71">
        <f t="shared" si="32"/>
        <v>500</v>
      </c>
      <c r="M450" s="66"/>
      <c r="N450" s="66"/>
      <c r="O450" s="79"/>
    </row>
    <row r="451" spans="1:15" s="80" customFormat="1" ht="20.25" customHeight="1" x14ac:dyDescent="0.25">
      <c r="A451" s="66">
        <v>355</v>
      </c>
      <c r="B451" s="87"/>
      <c r="C451" s="68" t="str">
        <f>'[1]1113 1'!B25</f>
        <v>ліхтарі на сонячній батареї</v>
      </c>
      <c r="D451" s="66"/>
      <c r="E451" s="85" t="s">
        <v>67</v>
      </c>
      <c r="F451" s="66"/>
      <c r="G451" s="66"/>
      <c r="H451" s="66" t="s">
        <v>30</v>
      </c>
      <c r="I451" s="71">
        <f>'[1]1113 1'!AV25</f>
        <v>2</v>
      </c>
      <c r="J451" s="71">
        <f>'[1]1113 1'!AW25</f>
        <v>100</v>
      </c>
      <c r="K451" s="71">
        <f t="shared" si="30"/>
        <v>50</v>
      </c>
      <c r="L451" s="71">
        <f t="shared" si="32"/>
        <v>50</v>
      </c>
      <c r="M451" s="66"/>
      <c r="N451" s="66"/>
      <c r="O451" s="79"/>
    </row>
    <row r="452" spans="1:15" s="80" customFormat="1" ht="20.25" customHeight="1" x14ac:dyDescent="0.25">
      <c r="A452" s="66">
        <v>356</v>
      </c>
      <c r="B452" s="87"/>
      <c r="C452" s="68" t="str">
        <f>'[1]1113 1'!B26</f>
        <v>павербанк</v>
      </c>
      <c r="D452" s="66"/>
      <c r="E452" s="85" t="s">
        <v>68</v>
      </c>
      <c r="F452" s="66"/>
      <c r="G452" s="66"/>
      <c r="H452" s="66" t="s">
        <v>30</v>
      </c>
      <c r="I452" s="71">
        <f>'[1]1113 1'!AV26</f>
        <v>2</v>
      </c>
      <c r="J452" s="71">
        <f>'[1]1113 1'!AW26</f>
        <v>600</v>
      </c>
      <c r="K452" s="71">
        <f t="shared" si="30"/>
        <v>300</v>
      </c>
      <c r="L452" s="71">
        <f t="shared" si="32"/>
        <v>300</v>
      </c>
      <c r="M452" s="66"/>
      <c r="N452" s="66"/>
      <c r="O452" s="79"/>
    </row>
    <row r="453" spans="1:15" s="80" customFormat="1" ht="24" customHeight="1" x14ac:dyDescent="0.25">
      <c r="A453" s="66">
        <v>357</v>
      </c>
      <c r="B453" s="87"/>
      <c r="C453" s="68" t="str">
        <f>'[1]1113 1'!B27</f>
        <v>Роутер ТР-LINK C-20</v>
      </c>
      <c r="D453" s="66"/>
      <c r="E453" s="85" t="s">
        <v>69</v>
      </c>
      <c r="F453" s="66"/>
      <c r="G453" s="66"/>
      <c r="H453" s="66" t="s">
        <v>30</v>
      </c>
      <c r="I453" s="71">
        <f>'[1]1113 1'!AV27</f>
        <v>2</v>
      </c>
      <c r="J453" s="71">
        <f>'[1]1113 1'!AW27</f>
        <v>1800</v>
      </c>
      <c r="K453" s="71">
        <f t="shared" si="30"/>
        <v>900</v>
      </c>
      <c r="L453" s="71">
        <f t="shared" si="32"/>
        <v>900</v>
      </c>
      <c r="M453" s="66"/>
      <c r="N453" s="66"/>
      <c r="O453" s="79"/>
    </row>
    <row r="454" spans="1:15" s="80" customFormat="1" ht="18.75" customHeight="1" x14ac:dyDescent="0.25">
      <c r="A454" s="66">
        <v>358</v>
      </c>
      <c r="B454" s="87"/>
      <c r="C454" s="68" t="str">
        <f>'[1]1113 1'!B28</f>
        <v>Набір кухонного посуду</v>
      </c>
      <c r="D454" s="66"/>
      <c r="E454" s="85" t="s">
        <v>70</v>
      </c>
      <c r="F454" s="66"/>
      <c r="G454" s="66"/>
      <c r="H454" s="66" t="s">
        <v>30</v>
      </c>
      <c r="I454" s="71">
        <f>'[1]1113 1'!AV28</f>
        <v>2</v>
      </c>
      <c r="J454" s="71">
        <f>'[1]1113 1'!AW28</f>
        <v>1400</v>
      </c>
      <c r="K454" s="71">
        <f t="shared" si="30"/>
        <v>700</v>
      </c>
      <c r="L454" s="71">
        <f t="shared" si="32"/>
        <v>700</v>
      </c>
      <c r="M454" s="66"/>
      <c r="N454" s="66"/>
      <c r="O454" s="79"/>
    </row>
    <row r="455" spans="1:15" s="80" customFormat="1" ht="21" customHeight="1" x14ac:dyDescent="0.25">
      <c r="A455" s="66">
        <v>359</v>
      </c>
      <c r="B455" s="87"/>
      <c r="C455" s="68" t="str">
        <f>'[1]1113 1'!B29</f>
        <v>Пластикова каністра</v>
      </c>
      <c r="D455" s="66"/>
      <c r="E455" s="85" t="s">
        <v>71</v>
      </c>
      <c r="F455" s="66"/>
      <c r="G455" s="66"/>
      <c r="H455" s="66" t="s">
        <v>30</v>
      </c>
      <c r="I455" s="71">
        <f>'[1]1113 1'!AV29</f>
        <v>4</v>
      </c>
      <c r="J455" s="71">
        <f>'[1]1113 1'!AW29</f>
        <v>400</v>
      </c>
      <c r="K455" s="71">
        <f t="shared" si="30"/>
        <v>200</v>
      </c>
      <c r="L455" s="71">
        <f t="shared" si="32"/>
        <v>200</v>
      </c>
      <c r="M455" s="66"/>
      <c r="N455" s="66"/>
      <c r="O455" s="79"/>
    </row>
    <row r="456" spans="1:15" s="80" customFormat="1" ht="24" customHeight="1" x14ac:dyDescent="0.25">
      <c r="A456" s="66">
        <v>360</v>
      </c>
      <c r="B456" s="87"/>
      <c r="C456" s="68" t="str">
        <f>'[1]1113 1'!B30</f>
        <v>сонячна лампа</v>
      </c>
      <c r="D456" s="66"/>
      <c r="E456" s="85" t="s">
        <v>72</v>
      </c>
      <c r="F456" s="66"/>
      <c r="G456" s="66"/>
      <c r="H456" s="66" t="s">
        <v>30</v>
      </c>
      <c r="I456" s="71">
        <f>'[1]1113 1'!AV30</f>
        <v>10</v>
      </c>
      <c r="J456" s="71">
        <f>'[1]1113 1'!AW30</f>
        <v>2000</v>
      </c>
      <c r="K456" s="71">
        <f t="shared" si="30"/>
        <v>1000</v>
      </c>
      <c r="L456" s="71">
        <f t="shared" si="32"/>
        <v>1000</v>
      </c>
      <c r="M456" s="66"/>
      <c r="N456" s="66"/>
      <c r="O456" s="79"/>
    </row>
    <row r="457" spans="1:15" s="80" customFormat="1" ht="18.75" customHeight="1" x14ac:dyDescent="0.25">
      <c r="A457" s="66">
        <v>361</v>
      </c>
      <c r="B457" s="87"/>
      <c r="C457" s="68" t="str">
        <f>'[1]1113 1'!B31</f>
        <v>ширма</v>
      </c>
      <c r="D457" s="66"/>
      <c r="E457" s="85" t="s">
        <v>73</v>
      </c>
      <c r="F457" s="66"/>
      <c r="G457" s="66"/>
      <c r="H457" s="66" t="s">
        <v>30</v>
      </c>
      <c r="I457" s="71">
        <f>'[1]1113 1'!AV31</f>
        <v>2</v>
      </c>
      <c r="J457" s="71">
        <f>'[1]1113 1'!AW31</f>
        <v>800</v>
      </c>
      <c r="K457" s="71">
        <f t="shared" si="30"/>
        <v>400</v>
      </c>
      <c r="L457" s="71">
        <f t="shared" si="32"/>
        <v>400</v>
      </c>
      <c r="M457" s="66"/>
      <c r="N457" s="66"/>
      <c r="O457" s="79"/>
    </row>
    <row r="458" spans="1:15" s="80" customFormat="1" ht="21" customHeight="1" x14ac:dyDescent="0.25">
      <c r="A458" s="66">
        <v>362</v>
      </c>
      <c r="B458" s="87"/>
      <c r="C458" s="68" t="str">
        <f>'[1]1113 1'!B32</f>
        <v>підставка до ширми</v>
      </c>
      <c r="D458" s="66"/>
      <c r="E458" s="85" t="s">
        <v>74</v>
      </c>
      <c r="F458" s="66"/>
      <c r="G458" s="66"/>
      <c r="H458" s="66" t="s">
        <v>30</v>
      </c>
      <c r="I458" s="71">
        <f>'[1]1113 1'!AV32</f>
        <v>4</v>
      </c>
      <c r="J458" s="71">
        <f>'[1]1113 1'!AW32</f>
        <v>400</v>
      </c>
      <c r="K458" s="71">
        <f t="shared" si="30"/>
        <v>200</v>
      </c>
      <c r="L458" s="71">
        <f t="shared" si="32"/>
        <v>200</v>
      </c>
      <c r="M458" s="66"/>
      <c r="N458" s="66"/>
      <c r="O458" s="79"/>
    </row>
    <row r="459" spans="1:15" s="80" customFormat="1" ht="32.25" customHeight="1" x14ac:dyDescent="0.25">
      <c r="A459" s="66">
        <v>363</v>
      </c>
      <c r="B459" s="87"/>
      <c r="C459" s="68" t="str">
        <f>'[1]1113 1'!B33</f>
        <v>Парти шкільні з металевими ніжками</v>
      </c>
      <c r="D459" s="66"/>
      <c r="E459" s="85" t="s">
        <v>75</v>
      </c>
      <c r="F459" s="66"/>
      <c r="G459" s="66"/>
      <c r="H459" s="66" t="s">
        <v>30</v>
      </c>
      <c r="I459" s="71">
        <f>'[1]1113 1'!AV33</f>
        <v>44</v>
      </c>
      <c r="J459" s="71">
        <f>'[1]1113 1'!AW33</f>
        <v>26400</v>
      </c>
      <c r="K459" s="71">
        <f t="shared" si="30"/>
        <v>13200</v>
      </c>
      <c r="L459" s="71">
        <f t="shared" si="32"/>
        <v>13200</v>
      </c>
      <c r="M459" s="66"/>
      <c r="N459" s="66"/>
      <c r="O459" s="79"/>
    </row>
    <row r="460" spans="1:15" s="80" customFormat="1" ht="32.25" customHeight="1" x14ac:dyDescent="0.25">
      <c r="A460" s="66">
        <v>364</v>
      </c>
      <c r="B460" s="87"/>
      <c r="C460" s="68" t="str">
        <f>'[1]1113 1'!B34</f>
        <v>Парти шкільні з дерев'яними  ніжками</v>
      </c>
      <c r="D460" s="66"/>
      <c r="E460" s="85" t="s">
        <v>76</v>
      </c>
      <c r="F460" s="66"/>
      <c r="G460" s="66"/>
      <c r="H460" s="66" t="s">
        <v>30</v>
      </c>
      <c r="I460" s="71">
        <f>'[1]1113 1'!AV34</f>
        <v>12</v>
      </c>
      <c r="J460" s="71">
        <f>'[1]1113 1'!AW34</f>
        <v>4800</v>
      </c>
      <c r="K460" s="71">
        <f t="shared" si="30"/>
        <v>2400</v>
      </c>
      <c r="L460" s="71">
        <f t="shared" si="32"/>
        <v>2400</v>
      </c>
      <c r="M460" s="66"/>
      <c r="N460" s="66"/>
      <c r="O460" s="79"/>
    </row>
    <row r="461" spans="1:15" s="80" customFormat="1" ht="20.25" customHeight="1" x14ac:dyDescent="0.25">
      <c r="A461" s="66">
        <v>365</v>
      </c>
      <c r="B461" s="87"/>
      <c r="C461" s="68" t="str">
        <f>'[1]1113 1'!B35</f>
        <v>Столи для вчителя</v>
      </c>
      <c r="D461" s="66"/>
      <c r="E461" s="85" t="s">
        <v>77</v>
      </c>
      <c r="F461" s="66"/>
      <c r="G461" s="66"/>
      <c r="H461" s="66" t="s">
        <v>30</v>
      </c>
      <c r="I461" s="71">
        <f>'[1]1113 1'!AV35</f>
        <v>3</v>
      </c>
      <c r="J461" s="71">
        <f>'[1]1113 1'!AW35</f>
        <v>2100</v>
      </c>
      <c r="K461" s="71">
        <f t="shared" si="30"/>
        <v>1050</v>
      </c>
      <c r="L461" s="71">
        <f t="shared" si="32"/>
        <v>1050</v>
      </c>
      <c r="M461" s="66"/>
      <c r="N461" s="66"/>
      <c r="O461" s="79"/>
    </row>
    <row r="462" spans="1:15" s="80" customFormat="1" ht="20.25" customHeight="1" x14ac:dyDescent="0.25">
      <c r="A462" s="66">
        <v>366</v>
      </c>
      <c r="B462" s="87"/>
      <c r="C462" s="68" t="str">
        <f>'[1]1113 1'!B36</f>
        <v>Столи лабораторні</v>
      </c>
      <c r="D462" s="66"/>
      <c r="E462" s="85" t="s">
        <v>78</v>
      </c>
      <c r="F462" s="66"/>
      <c r="G462" s="66"/>
      <c r="H462" s="66" t="s">
        <v>30</v>
      </c>
      <c r="I462" s="71">
        <f>'[1]1113 1'!AV36</f>
        <v>1</v>
      </c>
      <c r="J462" s="71">
        <f>'[1]1113 1'!AW36</f>
        <v>600</v>
      </c>
      <c r="K462" s="71">
        <f t="shared" si="30"/>
        <v>300</v>
      </c>
      <c r="L462" s="71">
        <f t="shared" si="32"/>
        <v>300</v>
      </c>
      <c r="M462" s="66"/>
      <c r="N462" s="66"/>
      <c r="O462" s="79"/>
    </row>
    <row r="463" spans="1:15" s="80" customFormat="1" ht="32.25" customHeight="1" x14ac:dyDescent="0.25">
      <c r="A463" s="66">
        <v>367</v>
      </c>
      <c r="B463" s="87"/>
      <c r="C463" s="68" t="str">
        <f>'[1]1113 1'!B37</f>
        <v>Стільці шкільні з металевими ніжками</v>
      </c>
      <c r="D463" s="66"/>
      <c r="E463" s="85" t="s">
        <v>79</v>
      </c>
      <c r="F463" s="66"/>
      <c r="G463" s="66"/>
      <c r="H463" s="66" t="s">
        <v>30</v>
      </c>
      <c r="I463" s="71">
        <f>'[1]1113 1'!AV37</f>
        <v>43</v>
      </c>
      <c r="J463" s="71">
        <f>'[1]1113 1'!AW37</f>
        <v>15050</v>
      </c>
      <c r="K463" s="71">
        <f t="shared" si="30"/>
        <v>7525</v>
      </c>
      <c r="L463" s="71">
        <f t="shared" si="32"/>
        <v>7525</v>
      </c>
      <c r="M463" s="66"/>
      <c r="N463" s="66"/>
      <c r="O463" s="79"/>
    </row>
    <row r="464" spans="1:15" s="80" customFormat="1" ht="32.25" customHeight="1" x14ac:dyDescent="0.25">
      <c r="A464" s="66">
        <v>368</v>
      </c>
      <c r="B464" s="87"/>
      <c r="C464" s="68" t="str">
        <f>'[1]1113 1'!B38</f>
        <v>Стільці шкільні з дерев'яними ніжками</v>
      </c>
      <c r="D464" s="66"/>
      <c r="E464" s="85" t="s">
        <v>80</v>
      </c>
      <c r="F464" s="66"/>
      <c r="G464" s="66"/>
      <c r="H464" s="66" t="s">
        <v>30</v>
      </c>
      <c r="I464" s="71">
        <f>'[1]1113 1'!AV38</f>
        <v>10</v>
      </c>
      <c r="J464" s="71">
        <f>'[1]1113 1'!AW38</f>
        <v>2000</v>
      </c>
      <c r="K464" s="71">
        <f t="shared" si="30"/>
        <v>1000</v>
      </c>
      <c r="L464" s="71">
        <f t="shared" si="32"/>
        <v>1000</v>
      </c>
      <c r="M464" s="66"/>
      <c r="N464" s="66"/>
      <c r="O464" s="79"/>
    </row>
    <row r="465" spans="1:15" s="80" customFormat="1" ht="17.25" customHeight="1" x14ac:dyDescent="0.25">
      <c r="A465" s="66">
        <v>369</v>
      </c>
      <c r="B465" s="87"/>
      <c r="C465" s="68" t="str">
        <f>'[1]1113 1'!B39</f>
        <v>Крісло на колесах</v>
      </c>
      <c r="D465" s="66"/>
      <c r="E465" s="85" t="s">
        <v>81</v>
      </c>
      <c r="F465" s="66"/>
      <c r="G465" s="66"/>
      <c r="H465" s="66" t="s">
        <v>30</v>
      </c>
      <c r="I465" s="71">
        <f>'[1]1113 1'!AV39</f>
        <v>1</v>
      </c>
      <c r="J465" s="71">
        <f>'[1]1113 1'!AW39</f>
        <v>400</v>
      </c>
      <c r="K465" s="71">
        <f t="shared" si="30"/>
        <v>200</v>
      </c>
      <c r="L465" s="71">
        <f t="shared" si="32"/>
        <v>200</v>
      </c>
      <c r="M465" s="66"/>
      <c r="N465" s="66"/>
      <c r="O465" s="79"/>
    </row>
    <row r="466" spans="1:15" s="80" customFormat="1" ht="32.25" customHeight="1" x14ac:dyDescent="0.25">
      <c r="A466" s="66">
        <v>370</v>
      </c>
      <c r="B466" s="87"/>
      <c r="C466" s="68" t="str">
        <f>'[1]1113 1'!B40</f>
        <v>Recretion kit, 2016 (набір для проведення уроків з фізичного виховання)</v>
      </c>
      <c r="D466" s="66"/>
      <c r="E466" s="85" t="s">
        <v>82</v>
      </c>
      <c r="F466" s="66"/>
      <c r="G466" s="66"/>
      <c r="H466" s="66" t="s">
        <v>30</v>
      </c>
      <c r="I466" s="71">
        <f>'[1]1113 1'!AV40</f>
        <v>1</v>
      </c>
      <c r="J466" s="71">
        <f>'[1]1113 1'!AW40</f>
        <v>6662.21</v>
      </c>
      <c r="K466" s="71">
        <f t="shared" si="30"/>
        <v>3331.105</v>
      </c>
      <c r="L466" s="71">
        <f t="shared" si="32"/>
        <v>3331.105</v>
      </c>
      <c r="M466" s="66"/>
      <c r="N466" s="66"/>
      <c r="O466" s="79"/>
    </row>
    <row r="467" spans="1:15" s="80" customFormat="1" ht="32.25" customHeight="1" x14ac:dyDescent="0.25">
      <c r="A467" s="66">
        <v>371</v>
      </c>
      <c r="B467" s="87"/>
      <c r="C467" s="68" t="str">
        <f>'[1]1113 1'!B41</f>
        <v>First aid kst (Аптечка першої допомоги)</v>
      </c>
      <c r="D467" s="66"/>
      <c r="E467" s="85" t="s">
        <v>83</v>
      </c>
      <c r="F467" s="66"/>
      <c r="G467" s="66"/>
      <c r="H467" s="66" t="s">
        <v>30</v>
      </c>
      <c r="I467" s="71">
        <f>'[1]1113 1'!AV41</f>
        <v>3</v>
      </c>
      <c r="J467" s="71">
        <f>'[1]1113 1'!AW41</f>
        <v>7711.7100000000009</v>
      </c>
      <c r="K467" s="71">
        <f t="shared" si="30"/>
        <v>3855.8550000000005</v>
      </c>
      <c r="L467" s="71">
        <f t="shared" si="32"/>
        <v>3855.8550000000005</v>
      </c>
      <c r="M467" s="66"/>
      <c r="N467" s="66"/>
      <c r="O467" s="79"/>
    </row>
    <row r="468" spans="1:15" ht="15.75" x14ac:dyDescent="0.25">
      <c r="A468" s="100"/>
      <c r="B468" s="24">
        <v>1114</v>
      </c>
      <c r="C468" s="134"/>
      <c r="D468" s="100"/>
      <c r="E468" s="100"/>
      <c r="F468" s="100"/>
      <c r="G468" s="100"/>
      <c r="H468" s="100"/>
      <c r="I468" s="99">
        <f>SUM(I470:I477)</f>
        <v>101</v>
      </c>
      <c r="J468" s="99">
        <f>SUM(J470:J477)</f>
        <v>62368</v>
      </c>
      <c r="K468" s="99">
        <f>SUM(K470:K477)</f>
        <v>31184</v>
      </c>
      <c r="L468" s="99">
        <f>SUM(L470:L477)</f>
        <v>31184</v>
      </c>
      <c r="M468" s="100"/>
      <c r="N468" s="100"/>
      <c r="O468" s="126"/>
    </row>
    <row r="469" spans="1:15" ht="63" x14ac:dyDescent="0.25">
      <c r="A469" s="100"/>
      <c r="B469" s="24" t="s">
        <v>20</v>
      </c>
      <c r="C469" s="134"/>
      <c r="D469" s="100"/>
      <c r="E469" s="100"/>
      <c r="F469" s="100"/>
      <c r="G469" s="100"/>
      <c r="H469" s="100"/>
      <c r="I469" s="97"/>
      <c r="J469" s="97"/>
      <c r="K469" s="97"/>
      <c r="L469" s="97"/>
      <c r="M469" s="100"/>
      <c r="N469" s="100"/>
      <c r="O469" s="126"/>
    </row>
    <row r="470" spans="1:15" s="80" customFormat="1" ht="15.75" x14ac:dyDescent="0.25">
      <c r="A470" s="66">
        <v>1</v>
      </c>
      <c r="B470" s="70"/>
      <c r="C470" s="88" t="str">
        <f>'[1]1114'!B4</f>
        <v>Спортивна форма</v>
      </c>
      <c r="D470" s="66"/>
      <c r="E470" s="85">
        <v>1145020</v>
      </c>
      <c r="F470" s="66"/>
      <c r="G470" s="66"/>
      <c r="H470" s="66" t="s">
        <v>30</v>
      </c>
      <c r="I470" s="71">
        <f>'[1]1114'!AU4</f>
        <v>8</v>
      </c>
      <c r="J470" s="71">
        <f>'[1]1114'!AV4</f>
        <v>520</v>
      </c>
      <c r="K470" s="71">
        <f>J470/2</f>
        <v>260</v>
      </c>
      <c r="L470" s="71">
        <f>J470-K470</f>
        <v>260</v>
      </c>
      <c r="M470" s="66"/>
      <c r="N470" s="66"/>
      <c r="O470" s="84"/>
    </row>
    <row r="471" spans="1:15" s="80" customFormat="1" ht="15.75" x14ac:dyDescent="0.25">
      <c r="A471" s="66">
        <v>2</v>
      </c>
      <c r="B471" s="70"/>
      <c r="C471" s="88" t="str">
        <f>'[1]1114'!B5</f>
        <v>Одіяло</v>
      </c>
      <c r="D471" s="66"/>
      <c r="E471" s="85">
        <v>1142023</v>
      </c>
      <c r="F471" s="66"/>
      <c r="G471" s="66"/>
      <c r="H471" s="66" t="s">
        <v>30</v>
      </c>
      <c r="I471" s="71">
        <f>'[1]1114'!AU5</f>
        <v>3</v>
      </c>
      <c r="J471" s="71">
        <f>'[1]1114'!AV5</f>
        <v>48</v>
      </c>
      <c r="K471" s="71">
        <f t="shared" ref="K471:K477" si="33">J471/2</f>
        <v>24</v>
      </c>
      <c r="L471" s="71">
        <f t="shared" ref="L471:L477" si="34">J471-K471</f>
        <v>24</v>
      </c>
      <c r="M471" s="66"/>
      <c r="N471" s="66"/>
      <c r="O471" s="84"/>
    </row>
    <row r="472" spans="1:15" s="80" customFormat="1" ht="15.75" x14ac:dyDescent="0.25">
      <c r="A472" s="66">
        <v>3</v>
      </c>
      <c r="B472" s="70"/>
      <c r="C472" s="88" t="str">
        <f>'[1]1114 1'!B4</f>
        <v>матрац</v>
      </c>
      <c r="D472" s="66"/>
      <c r="E472" s="85">
        <v>1114001</v>
      </c>
      <c r="F472" s="66"/>
      <c r="G472" s="66"/>
      <c r="H472" s="66" t="s">
        <v>30</v>
      </c>
      <c r="I472" s="71">
        <f>'[1]1114 1'!AV4</f>
        <v>15</v>
      </c>
      <c r="J472" s="71">
        <f>'[1]1114 1'!AW4</f>
        <v>37500</v>
      </c>
      <c r="K472" s="71">
        <f t="shared" si="33"/>
        <v>18750</v>
      </c>
      <c r="L472" s="71">
        <f t="shared" si="34"/>
        <v>18750</v>
      </c>
      <c r="M472" s="66"/>
      <c r="N472" s="66"/>
      <c r="O472" s="84"/>
    </row>
    <row r="473" spans="1:15" s="80" customFormat="1" ht="15.75" x14ac:dyDescent="0.25">
      <c r="A473" s="66">
        <v>4</v>
      </c>
      <c r="B473" s="70"/>
      <c r="C473" s="88" t="str">
        <f>'[1]1114 1'!B5</f>
        <v>спальний мішок</v>
      </c>
      <c r="D473" s="66"/>
      <c r="E473" s="85">
        <v>1114002</v>
      </c>
      <c r="F473" s="66"/>
      <c r="G473" s="66"/>
      <c r="H473" s="66" t="s">
        <v>30</v>
      </c>
      <c r="I473" s="71">
        <f>'[1]1114 1'!AV5</f>
        <v>15</v>
      </c>
      <c r="J473" s="71">
        <f>'[1]1114 1'!AW5</f>
        <v>7500</v>
      </c>
      <c r="K473" s="71">
        <f t="shared" si="33"/>
        <v>3750</v>
      </c>
      <c r="L473" s="71">
        <f t="shared" si="34"/>
        <v>3750</v>
      </c>
      <c r="M473" s="66"/>
      <c r="N473" s="66"/>
      <c r="O473" s="84"/>
    </row>
    <row r="474" spans="1:15" s="80" customFormat="1" ht="15.75" x14ac:dyDescent="0.25">
      <c r="A474" s="66">
        <v>5</v>
      </c>
      <c r="B474" s="70"/>
      <c r="C474" s="88" t="str">
        <f>'[1]1114 1'!B6</f>
        <v>комплект постільної білизни</v>
      </c>
      <c r="D474" s="66"/>
      <c r="E474" s="85">
        <v>1114003</v>
      </c>
      <c r="F474" s="66"/>
      <c r="G474" s="66"/>
      <c r="H474" s="66" t="s">
        <v>30</v>
      </c>
      <c r="I474" s="71">
        <f>'[1]1114 1'!AV6</f>
        <v>15</v>
      </c>
      <c r="J474" s="71">
        <f>'[1]1114 1'!AW6</f>
        <v>7500</v>
      </c>
      <c r="K474" s="71">
        <f t="shared" si="33"/>
        <v>3750</v>
      </c>
      <c r="L474" s="71">
        <f t="shared" si="34"/>
        <v>3750</v>
      </c>
      <c r="M474" s="66"/>
      <c r="N474" s="66"/>
      <c r="O474" s="84"/>
    </row>
    <row r="475" spans="1:15" s="80" customFormat="1" ht="15.75" x14ac:dyDescent="0.25">
      <c r="A475" s="66">
        <v>6</v>
      </c>
      <c r="B475" s="70"/>
      <c r="C475" s="88" t="str">
        <f>'[1]1114 1'!B7</f>
        <v>ковдра медіум термал</v>
      </c>
      <c r="D475" s="66"/>
      <c r="E475" s="85">
        <v>1114004</v>
      </c>
      <c r="F475" s="66"/>
      <c r="G475" s="66"/>
      <c r="H475" s="66" t="s">
        <v>30</v>
      </c>
      <c r="I475" s="71">
        <f>'[1]1114 1'!AV7</f>
        <v>15</v>
      </c>
      <c r="J475" s="71">
        <f>'[1]1114 1'!AW7</f>
        <v>4500</v>
      </c>
      <c r="K475" s="71">
        <f t="shared" si="33"/>
        <v>2250</v>
      </c>
      <c r="L475" s="71">
        <f t="shared" si="34"/>
        <v>2250</v>
      </c>
      <c r="M475" s="66"/>
      <c r="N475" s="66"/>
      <c r="O475" s="84"/>
    </row>
    <row r="476" spans="1:15" s="80" customFormat="1" ht="15.75" x14ac:dyDescent="0.25">
      <c r="A476" s="66">
        <v>7</v>
      </c>
      <c r="B476" s="70"/>
      <c r="C476" s="88" t="str">
        <f>'[1]1114 1'!B8</f>
        <v xml:space="preserve">рушник </v>
      </c>
      <c r="D476" s="66"/>
      <c r="E476" s="85">
        <v>1114005</v>
      </c>
      <c r="F476" s="66"/>
      <c r="G476" s="66"/>
      <c r="H476" s="66" t="s">
        <v>30</v>
      </c>
      <c r="I476" s="71">
        <f>'[1]1114 1'!AV8</f>
        <v>15</v>
      </c>
      <c r="J476" s="71">
        <f>'[1]1114 1'!AW8</f>
        <v>1800</v>
      </c>
      <c r="K476" s="71">
        <f t="shared" si="33"/>
        <v>900</v>
      </c>
      <c r="L476" s="71">
        <f t="shared" si="34"/>
        <v>900</v>
      </c>
      <c r="M476" s="66"/>
      <c r="N476" s="66"/>
      <c r="O476" s="84"/>
    </row>
    <row r="477" spans="1:15" s="80" customFormat="1" ht="15.75" x14ac:dyDescent="0.25">
      <c r="A477" s="66">
        <v>8</v>
      </c>
      <c r="B477" s="70"/>
      <c r="C477" s="88" t="str">
        <f>'[1]1114 1'!B9</f>
        <v>подушка полієстер</v>
      </c>
      <c r="D477" s="66"/>
      <c r="E477" s="85">
        <v>1114006</v>
      </c>
      <c r="F477" s="66"/>
      <c r="G477" s="66"/>
      <c r="H477" s="66" t="s">
        <v>30</v>
      </c>
      <c r="I477" s="71">
        <f>'[1]1114 1'!AV9</f>
        <v>15</v>
      </c>
      <c r="J477" s="71">
        <f>'[1]1114 1'!AW9</f>
        <v>3000</v>
      </c>
      <c r="K477" s="71">
        <f t="shared" si="33"/>
        <v>1500</v>
      </c>
      <c r="L477" s="71">
        <f t="shared" si="34"/>
        <v>1500</v>
      </c>
      <c r="M477" s="66"/>
      <c r="N477" s="66"/>
      <c r="O477" s="84"/>
    </row>
    <row r="478" spans="1:15" ht="15.75" x14ac:dyDescent="0.25">
      <c r="A478" s="26"/>
      <c r="B478" s="101" t="s">
        <v>21</v>
      </c>
      <c r="C478" s="102"/>
      <c r="D478" s="102"/>
      <c r="E478" s="102"/>
      <c r="F478" s="102"/>
      <c r="G478" s="102"/>
      <c r="H478" s="103"/>
      <c r="I478" s="21">
        <f>I468+I95+I92</f>
        <v>9003</v>
      </c>
      <c r="J478" s="21">
        <f>J468+J95+J92</f>
        <v>2693377.4499999997</v>
      </c>
      <c r="K478" s="21">
        <f>K468+K95+K92</f>
        <v>1346688.7249999999</v>
      </c>
      <c r="L478" s="21">
        <f>L468+L95+L92</f>
        <v>1346688.7249999999</v>
      </c>
      <c r="M478" s="24"/>
      <c r="N478" s="24"/>
      <c r="O478" s="34"/>
    </row>
    <row r="479" spans="1:15" ht="15.75" x14ac:dyDescent="0.25">
      <c r="A479" s="100"/>
      <c r="B479" s="24">
        <v>1211</v>
      </c>
      <c r="C479" s="104"/>
      <c r="D479" s="100"/>
      <c r="E479" s="100"/>
      <c r="F479" s="100"/>
      <c r="G479" s="100"/>
      <c r="H479" s="100"/>
      <c r="I479" s="100"/>
      <c r="J479" s="135" t="s">
        <v>31</v>
      </c>
      <c r="K479" s="135" t="s">
        <v>31</v>
      </c>
      <c r="L479" s="135" t="s">
        <v>31</v>
      </c>
      <c r="M479" s="100"/>
      <c r="N479" s="100"/>
      <c r="O479" s="126"/>
    </row>
    <row r="480" spans="1:15" ht="47.25" x14ac:dyDescent="0.25">
      <c r="A480" s="100"/>
      <c r="B480" s="24" t="s">
        <v>22</v>
      </c>
      <c r="C480" s="104"/>
      <c r="D480" s="100"/>
      <c r="E480" s="100"/>
      <c r="F480" s="100"/>
      <c r="G480" s="100"/>
      <c r="H480" s="100"/>
      <c r="I480" s="100"/>
      <c r="J480" s="135"/>
      <c r="K480" s="135"/>
      <c r="L480" s="135"/>
      <c r="M480" s="100"/>
      <c r="N480" s="100"/>
      <c r="O480" s="126"/>
    </row>
    <row r="481" spans="1:15" s="22" customFormat="1" ht="15.75" x14ac:dyDescent="0.25">
      <c r="A481" s="97"/>
      <c r="B481" s="24">
        <v>1212</v>
      </c>
      <c r="C481" s="98"/>
      <c r="D481" s="97"/>
      <c r="E481" s="97"/>
      <c r="F481" s="97"/>
      <c r="G481" s="97"/>
      <c r="H481" s="97"/>
      <c r="I481" s="97"/>
      <c r="J481" s="135" t="s">
        <v>31</v>
      </c>
      <c r="K481" s="135" t="s">
        <v>31</v>
      </c>
      <c r="L481" s="135" t="s">
        <v>31</v>
      </c>
      <c r="M481" s="97"/>
      <c r="N481" s="97"/>
      <c r="O481" s="136"/>
    </row>
    <row r="482" spans="1:15" s="22" customFormat="1" ht="78.75" x14ac:dyDescent="0.25">
      <c r="A482" s="97"/>
      <c r="B482" s="24" t="s">
        <v>23</v>
      </c>
      <c r="C482" s="98"/>
      <c r="D482" s="97"/>
      <c r="E482" s="97"/>
      <c r="F482" s="97"/>
      <c r="G482" s="97"/>
      <c r="H482" s="97"/>
      <c r="I482" s="97"/>
      <c r="J482" s="135"/>
      <c r="K482" s="135"/>
      <c r="L482" s="135"/>
      <c r="M482" s="97"/>
      <c r="N482" s="97"/>
      <c r="O482" s="136"/>
    </row>
    <row r="483" spans="1:15" ht="15.75" hidden="1" x14ac:dyDescent="0.25">
      <c r="A483" s="26"/>
      <c r="B483" s="24"/>
      <c r="C483" s="27"/>
      <c r="D483" s="26"/>
      <c r="E483" s="26"/>
      <c r="F483" s="26"/>
      <c r="G483" s="26"/>
      <c r="H483" s="26"/>
      <c r="I483" s="26"/>
      <c r="J483" s="29"/>
      <c r="K483" s="29"/>
      <c r="L483" s="29"/>
      <c r="M483" s="26"/>
      <c r="N483" s="26"/>
      <c r="O483" s="36"/>
    </row>
    <row r="484" spans="1:15" ht="15.75" hidden="1" x14ac:dyDescent="0.25">
      <c r="A484" s="26"/>
      <c r="B484" s="24"/>
      <c r="C484" s="27"/>
      <c r="D484" s="26"/>
      <c r="E484" s="26"/>
      <c r="F484" s="26"/>
      <c r="G484" s="26"/>
      <c r="H484" s="26"/>
      <c r="I484" s="26"/>
      <c r="J484" s="29"/>
      <c r="K484" s="29"/>
      <c r="L484" s="29"/>
      <c r="M484" s="26"/>
      <c r="N484" s="26"/>
      <c r="O484" s="36"/>
    </row>
    <row r="485" spans="1:15" ht="15.75" x14ac:dyDescent="0.25">
      <c r="A485" s="100"/>
      <c r="B485" s="24">
        <v>1213</v>
      </c>
      <c r="C485" s="104"/>
      <c r="D485" s="100"/>
      <c r="E485" s="100"/>
      <c r="F485" s="100"/>
      <c r="G485" s="100"/>
      <c r="H485" s="100"/>
      <c r="I485" s="100"/>
      <c r="J485" s="135" t="s">
        <v>31</v>
      </c>
      <c r="K485" s="135" t="s">
        <v>31</v>
      </c>
      <c r="L485" s="135" t="s">
        <v>31</v>
      </c>
      <c r="M485" s="100"/>
      <c r="N485" s="100"/>
      <c r="O485" s="126"/>
    </row>
    <row r="486" spans="1:15" ht="63" x14ac:dyDescent="0.25">
      <c r="A486" s="100"/>
      <c r="B486" s="24" t="s">
        <v>24</v>
      </c>
      <c r="C486" s="104"/>
      <c r="D486" s="100"/>
      <c r="E486" s="100"/>
      <c r="F486" s="100"/>
      <c r="G486" s="100"/>
      <c r="H486" s="100"/>
      <c r="I486" s="100"/>
      <c r="J486" s="135"/>
      <c r="K486" s="135"/>
      <c r="L486" s="135"/>
      <c r="M486" s="100"/>
      <c r="N486" s="100"/>
      <c r="O486" s="126"/>
    </row>
    <row r="487" spans="1:15" ht="15.75" x14ac:dyDescent="0.25">
      <c r="A487" s="100"/>
      <c r="B487" s="24">
        <v>1214</v>
      </c>
      <c r="C487" s="104"/>
      <c r="D487" s="100"/>
      <c r="E487" s="100"/>
      <c r="F487" s="100"/>
      <c r="G487" s="100"/>
      <c r="H487" s="100"/>
      <c r="I487" s="100"/>
      <c r="J487" s="135" t="s">
        <v>31</v>
      </c>
      <c r="K487" s="135" t="s">
        <v>31</v>
      </c>
      <c r="L487" s="135" t="s">
        <v>31</v>
      </c>
      <c r="M487" s="100"/>
      <c r="N487" s="100"/>
      <c r="O487" s="126"/>
    </row>
    <row r="488" spans="1:15" ht="47.25" x14ac:dyDescent="0.25">
      <c r="A488" s="100"/>
      <c r="B488" s="24" t="s">
        <v>25</v>
      </c>
      <c r="C488" s="104"/>
      <c r="D488" s="100"/>
      <c r="E488" s="100"/>
      <c r="F488" s="100"/>
      <c r="G488" s="100"/>
      <c r="H488" s="100"/>
      <c r="I488" s="100"/>
      <c r="J488" s="135"/>
      <c r="K488" s="135"/>
      <c r="L488" s="135"/>
      <c r="M488" s="100"/>
      <c r="N488" s="100"/>
      <c r="O488" s="126"/>
    </row>
    <row r="489" spans="1:15" ht="15.75" x14ac:dyDescent="0.25">
      <c r="A489" s="100"/>
      <c r="B489" s="24">
        <v>1215</v>
      </c>
      <c r="C489" s="104"/>
      <c r="D489" s="100"/>
      <c r="E489" s="100"/>
      <c r="F489" s="100"/>
      <c r="G489" s="100"/>
      <c r="H489" s="100"/>
      <c r="I489" s="100"/>
      <c r="J489" s="135" t="s">
        <v>31</v>
      </c>
      <c r="K489" s="135" t="s">
        <v>31</v>
      </c>
      <c r="L489" s="135" t="s">
        <v>31</v>
      </c>
      <c r="M489" s="100"/>
      <c r="N489" s="100"/>
      <c r="O489" s="126"/>
    </row>
    <row r="490" spans="1:15" ht="63" x14ac:dyDescent="0.25">
      <c r="A490" s="100"/>
      <c r="B490" s="24" t="s">
        <v>26</v>
      </c>
      <c r="C490" s="104"/>
      <c r="D490" s="100"/>
      <c r="E490" s="100"/>
      <c r="F490" s="100"/>
      <c r="G490" s="100"/>
      <c r="H490" s="100"/>
      <c r="I490" s="100"/>
      <c r="J490" s="135"/>
      <c r="K490" s="135"/>
      <c r="L490" s="135"/>
      <c r="M490" s="100"/>
      <c r="N490" s="100"/>
      <c r="O490" s="126"/>
    </row>
    <row r="491" spans="1:15" ht="15.75" x14ac:dyDescent="0.25">
      <c r="A491" s="100"/>
      <c r="B491" s="24">
        <v>1216</v>
      </c>
      <c r="C491" s="104"/>
      <c r="D491" s="100"/>
      <c r="E491" s="100"/>
      <c r="F491" s="100"/>
      <c r="G491" s="100"/>
      <c r="H491" s="100"/>
      <c r="I491" s="100"/>
      <c r="J491" s="135" t="s">
        <v>31</v>
      </c>
      <c r="K491" s="135" t="s">
        <v>31</v>
      </c>
      <c r="L491" s="135" t="s">
        <v>31</v>
      </c>
      <c r="M491" s="100"/>
      <c r="N491" s="100"/>
      <c r="O491" s="126"/>
    </row>
    <row r="492" spans="1:15" ht="47.25" x14ac:dyDescent="0.25">
      <c r="A492" s="100"/>
      <c r="B492" s="24" t="s">
        <v>27</v>
      </c>
      <c r="C492" s="104"/>
      <c r="D492" s="100"/>
      <c r="E492" s="100"/>
      <c r="F492" s="100"/>
      <c r="G492" s="100"/>
      <c r="H492" s="100"/>
      <c r="I492" s="100"/>
      <c r="J492" s="135"/>
      <c r="K492" s="135"/>
      <c r="L492" s="135"/>
      <c r="M492" s="100"/>
      <c r="N492" s="100"/>
      <c r="O492" s="126"/>
    </row>
    <row r="493" spans="1:15" ht="15.75" x14ac:dyDescent="0.25">
      <c r="A493" s="26"/>
      <c r="B493" s="137" t="s">
        <v>28</v>
      </c>
      <c r="C493" s="137"/>
      <c r="D493" s="137"/>
      <c r="E493" s="137"/>
      <c r="F493" s="137"/>
      <c r="G493" s="137"/>
      <c r="H493" s="137"/>
      <c r="I493" s="26"/>
      <c r="J493" s="26" t="str">
        <f>J481</f>
        <v>___</v>
      </c>
      <c r="K493" s="26" t="str">
        <f t="shared" ref="K493:L493" si="35">K481</f>
        <v>___</v>
      </c>
      <c r="L493" s="26" t="str">
        <f t="shared" si="35"/>
        <v>___</v>
      </c>
      <c r="M493" s="26"/>
      <c r="N493" s="26"/>
      <c r="O493" s="34"/>
    </row>
    <row r="494" spans="1:15" ht="15.75" x14ac:dyDescent="0.25">
      <c r="A494" s="26"/>
      <c r="B494" s="137" t="s">
        <v>29</v>
      </c>
      <c r="C494" s="137"/>
      <c r="D494" s="137"/>
      <c r="E494" s="137"/>
      <c r="F494" s="137"/>
      <c r="G494" s="137"/>
      <c r="H494" s="137"/>
      <c r="I494" s="13">
        <f>I478+I91</f>
        <v>9130</v>
      </c>
      <c r="J494" s="14">
        <f>J478+J91</f>
        <v>9923498.8300000001</v>
      </c>
      <c r="K494" s="25">
        <f>K478+K91</f>
        <v>5699485.4750399999</v>
      </c>
      <c r="L494" s="14">
        <f>L478+L91</f>
        <v>4124387.3549599992</v>
      </c>
      <c r="M494" s="8"/>
      <c r="N494" s="8"/>
      <c r="O494" s="34"/>
    </row>
    <row r="495" spans="1:15" ht="15.75" x14ac:dyDescent="0.25">
      <c r="A495" s="1"/>
    </row>
    <row r="496" spans="1:15" ht="15.75" x14ac:dyDescent="0.25">
      <c r="B496" s="138" t="s">
        <v>44</v>
      </c>
      <c r="C496" s="138"/>
      <c r="D496" s="138"/>
      <c r="E496" s="138"/>
      <c r="F496" s="138"/>
    </row>
    <row r="497" spans="2:8" x14ac:dyDescent="0.25">
      <c r="E497" s="16"/>
      <c r="F497" s="16"/>
      <c r="G497" s="16"/>
      <c r="H497" s="16"/>
    </row>
    <row r="498" spans="2:8" x14ac:dyDescent="0.25">
      <c r="C498" s="37" t="s">
        <v>45</v>
      </c>
      <c r="E498" s="16" t="s">
        <v>34</v>
      </c>
      <c r="F498" s="89" t="s">
        <v>48</v>
      </c>
      <c r="G498" s="89"/>
      <c r="H498" s="89"/>
    </row>
    <row r="499" spans="2:8" x14ac:dyDescent="0.25">
      <c r="E499" s="16"/>
      <c r="F499" s="90"/>
      <c r="G499" s="90"/>
      <c r="H499" s="90"/>
    </row>
    <row r="500" spans="2:8" x14ac:dyDescent="0.25">
      <c r="C500" s="37" t="s">
        <v>46</v>
      </c>
      <c r="E500" s="16" t="s">
        <v>35</v>
      </c>
      <c r="F500" s="89" t="s">
        <v>49</v>
      </c>
      <c r="G500" s="89"/>
      <c r="H500" s="89"/>
    </row>
    <row r="501" spans="2:8" x14ac:dyDescent="0.25">
      <c r="E501" s="16"/>
      <c r="F501" s="90"/>
      <c r="G501" s="90"/>
      <c r="H501" s="90"/>
    </row>
    <row r="502" spans="2:8" x14ac:dyDescent="0.25">
      <c r="E502" s="16" t="s">
        <v>34</v>
      </c>
      <c r="F502" s="89" t="s">
        <v>112</v>
      </c>
      <c r="G502" s="89"/>
      <c r="H502" s="89"/>
    </row>
    <row r="503" spans="2:8" x14ac:dyDescent="0.25">
      <c r="E503" s="16"/>
      <c r="F503" s="90"/>
      <c r="G503" s="90"/>
      <c r="H503" s="90"/>
    </row>
    <row r="504" spans="2:8" x14ac:dyDescent="0.25">
      <c r="E504" s="16" t="s">
        <v>34</v>
      </c>
      <c r="F504" s="89" t="s">
        <v>50</v>
      </c>
      <c r="G504" s="89"/>
      <c r="H504" s="89"/>
    </row>
    <row r="505" spans="2:8" x14ac:dyDescent="0.25">
      <c r="E505" s="16"/>
      <c r="F505" s="90"/>
      <c r="G505" s="90"/>
      <c r="H505" s="90"/>
    </row>
    <row r="506" spans="2:8" x14ac:dyDescent="0.25">
      <c r="E506" s="16" t="s">
        <v>34</v>
      </c>
      <c r="F506" s="89" t="s">
        <v>51</v>
      </c>
      <c r="G506" s="89"/>
      <c r="H506" s="89"/>
    </row>
    <row r="507" spans="2:8" x14ac:dyDescent="0.25">
      <c r="E507" s="16"/>
      <c r="F507" s="90"/>
      <c r="G507" s="90"/>
      <c r="H507" s="90"/>
    </row>
    <row r="508" spans="2:8" x14ac:dyDescent="0.25">
      <c r="C508" s="20"/>
      <c r="D508" s="38"/>
      <c r="E508" s="32" t="s">
        <v>47</v>
      </c>
      <c r="F508" s="89" t="s">
        <v>52</v>
      </c>
      <c r="G508" s="89"/>
      <c r="H508" s="89"/>
    </row>
    <row r="509" spans="2:8" x14ac:dyDescent="0.25">
      <c r="E509" s="16"/>
      <c r="F509" s="90"/>
      <c r="G509" s="90"/>
      <c r="H509" s="90"/>
    </row>
    <row r="510" spans="2:8" ht="30" x14ac:dyDescent="0.25">
      <c r="B510" s="39" t="s">
        <v>36</v>
      </c>
      <c r="C510" s="20" t="s">
        <v>38</v>
      </c>
      <c r="D510" s="38"/>
      <c r="E510" s="16" t="s">
        <v>34</v>
      </c>
      <c r="F510" s="89" t="s">
        <v>111</v>
      </c>
      <c r="G510" s="89"/>
      <c r="H510" s="89"/>
    </row>
    <row r="511" spans="2:8" x14ac:dyDescent="0.25">
      <c r="B511" s="39"/>
      <c r="E511" s="16"/>
      <c r="F511" s="89"/>
      <c r="G511" s="89"/>
      <c r="H511" s="89"/>
    </row>
    <row r="512" spans="2:8" ht="30" x14ac:dyDescent="0.25">
      <c r="B512" s="39" t="s">
        <v>37</v>
      </c>
      <c r="C512" s="20" t="s">
        <v>38</v>
      </c>
      <c r="E512" s="16" t="s">
        <v>34</v>
      </c>
      <c r="F512" s="139" t="s">
        <v>53</v>
      </c>
      <c r="G512" s="139"/>
      <c r="H512" s="139"/>
    </row>
    <row r="513" spans="1:8" x14ac:dyDescent="0.25">
      <c r="E513" s="16"/>
      <c r="F513" s="89"/>
      <c r="G513" s="89"/>
      <c r="H513" s="89"/>
    </row>
    <row r="514" spans="1:8" x14ac:dyDescent="0.25">
      <c r="E514" s="16"/>
      <c r="F514" s="90"/>
      <c r="G514" s="90"/>
      <c r="H514" s="90"/>
    </row>
    <row r="516" spans="1:8" x14ac:dyDescent="0.25">
      <c r="A516" s="18"/>
      <c r="B516" s="18"/>
      <c r="C516" s="17"/>
      <c r="D516" s="16"/>
      <c r="E516" s="140"/>
      <c r="F516" s="140"/>
      <c r="G516" s="140"/>
    </row>
    <row r="517" spans="1:8" x14ac:dyDescent="0.25">
      <c r="A517" s="18"/>
      <c r="B517" s="18"/>
      <c r="C517" s="17"/>
      <c r="D517" s="16"/>
      <c r="E517" s="16"/>
      <c r="F517" s="16"/>
      <c r="G517" s="16"/>
    </row>
    <row r="518" spans="1:8" x14ac:dyDescent="0.25">
      <c r="A518" s="18"/>
      <c r="B518" s="18"/>
      <c r="C518" s="17"/>
      <c r="D518" s="16"/>
      <c r="E518" s="16"/>
      <c r="F518" s="16"/>
      <c r="G518" s="16"/>
    </row>
    <row r="519" spans="1:8" x14ac:dyDescent="0.25">
      <c r="A519" s="18"/>
      <c r="B519" s="18"/>
      <c r="C519" s="17"/>
      <c r="D519" s="16"/>
      <c r="E519" s="16"/>
      <c r="F519" s="16"/>
      <c r="G519" s="16"/>
    </row>
    <row r="520" spans="1:8" x14ac:dyDescent="0.25">
      <c r="A520" s="18"/>
      <c r="B520" s="18"/>
      <c r="C520" s="17"/>
      <c r="D520" s="16"/>
      <c r="E520" s="16"/>
      <c r="F520" s="16"/>
      <c r="G520" s="16"/>
    </row>
    <row r="521" spans="1:8" x14ac:dyDescent="0.25">
      <c r="A521" s="18"/>
      <c r="B521" s="18"/>
      <c r="C521" s="17"/>
      <c r="D521" s="16"/>
      <c r="E521" s="16"/>
      <c r="F521" s="16"/>
      <c r="G521" s="16"/>
    </row>
    <row r="522" spans="1:8" x14ac:dyDescent="0.25">
      <c r="A522" s="18"/>
      <c r="B522" s="18"/>
      <c r="C522" s="17"/>
      <c r="D522" s="16"/>
      <c r="E522" s="16"/>
      <c r="F522" s="16"/>
      <c r="G522" s="16"/>
    </row>
  </sheetData>
  <mergeCells count="193">
    <mergeCell ref="F510:H510"/>
    <mergeCell ref="F511:H511"/>
    <mergeCell ref="F512:H512"/>
    <mergeCell ref="F513:H513"/>
    <mergeCell ref="F514:H514"/>
    <mergeCell ref="E516:G516"/>
    <mergeCell ref="F507:H507"/>
    <mergeCell ref="F508:H508"/>
    <mergeCell ref="F509:H509"/>
    <mergeCell ref="F502:H502"/>
    <mergeCell ref="F503:H503"/>
    <mergeCell ref="M491:M492"/>
    <mergeCell ref="N491:N492"/>
    <mergeCell ref="O491:O492"/>
    <mergeCell ref="B493:H493"/>
    <mergeCell ref="B494:H494"/>
    <mergeCell ref="B496:F496"/>
    <mergeCell ref="G491:G492"/>
    <mergeCell ref="H491:H492"/>
    <mergeCell ref="I491:I492"/>
    <mergeCell ref="J491:J492"/>
    <mergeCell ref="K491:K492"/>
    <mergeCell ref="L491:L492"/>
    <mergeCell ref="K489:K490"/>
    <mergeCell ref="L489:L490"/>
    <mergeCell ref="M489:M490"/>
    <mergeCell ref="N489:N490"/>
    <mergeCell ref="O489:O490"/>
    <mergeCell ref="A487:A488"/>
    <mergeCell ref="C487:C488"/>
    <mergeCell ref="D487:D488"/>
    <mergeCell ref="A491:A492"/>
    <mergeCell ref="C491:C492"/>
    <mergeCell ref="D491:D492"/>
    <mergeCell ref="E491:E492"/>
    <mergeCell ref="F491:F492"/>
    <mergeCell ref="A489:A490"/>
    <mergeCell ref="C489:C490"/>
    <mergeCell ref="D489:D490"/>
    <mergeCell ref="E489:E490"/>
    <mergeCell ref="F489:F490"/>
    <mergeCell ref="G489:G490"/>
    <mergeCell ref="H489:H490"/>
    <mergeCell ref="I489:I490"/>
    <mergeCell ref="J489:J490"/>
    <mergeCell ref="E487:E488"/>
    <mergeCell ref="F487:F488"/>
    <mergeCell ref="G487:G488"/>
    <mergeCell ref="H487:H488"/>
    <mergeCell ref="G485:G486"/>
    <mergeCell ref="H485:H486"/>
    <mergeCell ref="M481:M482"/>
    <mergeCell ref="N481:N482"/>
    <mergeCell ref="O481:O482"/>
    <mergeCell ref="O487:O488"/>
    <mergeCell ref="I487:I488"/>
    <mergeCell ref="J487:J488"/>
    <mergeCell ref="K487:K488"/>
    <mergeCell ref="L487:L488"/>
    <mergeCell ref="M487:M488"/>
    <mergeCell ref="N487:N488"/>
    <mergeCell ref="A485:A486"/>
    <mergeCell ref="C485:C486"/>
    <mergeCell ref="D485:D486"/>
    <mergeCell ref="E485:E486"/>
    <mergeCell ref="F485:F486"/>
    <mergeCell ref="M485:M486"/>
    <mergeCell ref="N485:N486"/>
    <mergeCell ref="O485:O486"/>
    <mergeCell ref="I485:I486"/>
    <mergeCell ref="J485:J486"/>
    <mergeCell ref="K485:K486"/>
    <mergeCell ref="L485:L486"/>
    <mergeCell ref="D479:D480"/>
    <mergeCell ref="E479:E480"/>
    <mergeCell ref="F479:F480"/>
    <mergeCell ref="G479:G480"/>
    <mergeCell ref="H479:H480"/>
    <mergeCell ref="J468:J469"/>
    <mergeCell ref="O479:O480"/>
    <mergeCell ref="A481:A482"/>
    <mergeCell ref="C481:C482"/>
    <mergeCell ref="D481:D482"/>
    <mergeCell ref="E481:E482"/>
    <mergeCell ref="F481:F482"/>
    <mergeCell ref="G481:G482"/>
    <mergeCell ref="H481:H482"/>
    <mergeCell ref="I481:I482"/>
    <mergeCell ref="J481:J482"/>
    <mergeCell ref="I479:I480"/>
    <mergeCell ref="J479:J480"/>
    <mergeCell ref="K479:K480"/>
    <mergeCell ref="L479:L480"/>
    <mergeCell ref="M479:M480"/>
    <mergeCell ref="N479:N480"/>
    <mergeCell ref="K481:K482"/>
    <mergeCell ref="L481:L482"/>
    <mergeCell ref="O468:O469"/>
    <mergeCell ref="K95:K96"/>
    <mergeCell ref="M95:M96"/>
    <mergeCell ref="A468:A469"/>
    <mergeCell ref="C468:C469"/>
    <mergeCell ref="D468:D469"/>
    <mergeCell ref="E468:E469"/>
    <mergeCell ref="F468:F469"/>
    <mergeCell ref="G468:G469"/>
    <mergeCell ref="H468:H469"/>
    <mergeCell ref="I468:I469"/>
    <mergeCell ref="O92:O93"/>
    <mergeCell ref="A95:A96"/>
    <mergeCell ref="C95:C96"/>
    <mergeCell ref="D95:D96"/>
    <mergeCell ref="E95:E96"/>
    <mergeCell ref="F95:F96"/>
    <mergeCell ref="G95:G96"/>
    <mergeCell ref="H95:H96"/>
    <mergeCell ref="I95:I96"/>
    <mergeCell ref="J95:J96"/>
    <mergeCell ref="H92:H93"/>
    <mergeCell ref="I92:I93"/>
    <mergeCell ref="J92:J93"/>
    <mergeCell ref="K92:K93"/>
    <mergeCell ref="M92:M93"/>
    <mergeCell ref="N92:N93"/>
    <mergeCell ref="A92:A93"/>
    <mergeCell ref="C92:C93"/>
    <mergeCell ref="D92:D93"/>
    <mergeCell ref="E92:E93"/>
    <mergeCell ref="F92:F93"/>
    <mergeCell ref="G92:G93"/>
    <mergeCell ref="L92:L93"/>
    <mergeCell ref="L95:L96"/>
    <mergeCell ref="O8:O9"/>
    <mergeCell ref="A16:A17"/>
    <mergeCell ref="C16:C17"/>
    <mergeCell ref="D16:D17"/>
    <mergeCell ref="E16:E17"/>
    <mergeCell ref="F16:F17"/>
    <mergeCell ref="G16:G17"/>
    <mergeCell ref="J72:J73"/>
    <mergeCell ref="K72:K73"/>
    <mergeCell ref="L72:L73"/>
    <mergeCell ref="N72:N73"/>
    <mergeCell ref="O72:O73"/>
    <mergeCell ref="A8:A9"/>
    <mergeCell ref="C8:C9"/>
    <mergeCell ref="D8:D9"/>
    <mergeCell ref="E8:E9"/>
    <mergeCell ref="F8:F9"/>
    <mergeCell ref="G8:G9"/>
    <mergeCell ref="H8:H9"/>
    <mergeCell ref="M8:M9"/>
    <mergeCell ref="N8:N9"/>
    <mergeCell ref="H16:H17"/>
    <mergeCell ref="M16:M17"/>
    <mergeCell ref="A72:A73"/>
    <mergeCell ref="O1:O3"/>
    <mergeCell ref="A2:N2"/>
    <mergeCell ref="A3:N3"/>
    <mergeCell ref="A4:A6"/>
    <mergeCell ref="B4:B6"/>
    <mergeCell ref="D4:D6"/>
    <mergeCell ref="E4:G4"/>
    <mergeCell ref="H4:H6"/>
    <mergeCell ref="I4:M5"/>
    <mergeCell ref="N4:N6"/>
    <mergeCell ref="E5:E6"/>
    <mergeCell ref="F5:F6"/>
    <mergeCell ref="G5:G6"/>
    <mergeCell ref="F506:H506"/>
    <mergeCell ref="F505:H505"/>
    <mergeCell ref="F504:H504"/>
    <mergeCell ref="F501:H501"/>
    <mergeCell ref="F500:H500"/>
    <mergeCell ref="F499:H499"/>
    <mergeCell ref="F498:H498"/>
    <mergeCell ref="C4:C6"/>
    <mergeCell ref="A1:N1"/>
    <mergeCell ref="B91:H91"/>
    <mergeCell ref="C72:C73"/>
    <mergeCell ref="D72:D73"/>
    <mergeCell ref="E72:E73"/>
    <mergeCell ref="F72:F73"/>
    <mergeCell ref="G72:G73"/>
    <mergeCell ref="H72:H73"/>
    <mergeCell ref="I72:I73"/>
    <mergeCell ref="K468:K469"/>
    <mergeCell ref="L468:L469"/>
    <mergeCell ref="M468:M469"/>
    <mergeCell ref="N468:N469"/>
    <mergeCell ref="B478:H478"/>
    <mergeCell ref="A479:A480"/>
    <mergeCell ref="C479:C480"/>
  </mergeCells>
  <conditionalFormatting sqref="E10:E15">
    <cfRule type="cellIs" dxfId="24" priority="23" stopIfTrue="1" operator="equal">
      <formula>0</formula>
    </cfRule>
  </conditionalFormatting>
  <conditionalFormatting sqref="D10:D15">
    <cfRule type="cellIs" dxfId="23" priority="24" stopIfTrue="1" operator="equal">
      <formula>0</formula>
    </cfRule>
  </conditionalFormatting>
  <conditionalFormatting sqref="M10:M15">
    <cfRule type="cellIs" dxfId="22" priority="22" stopIfTrue="1" operator="equal">
      <formula>0</formula>
    </cfRule>
  </conditionalFormatting>
  <conditionalFormatting sqref="E67">
    <cfRule type="cellIs" dxfId="21" priority="26" stopIfTrue="1" operator="equal">
      <formula>0</formula>
    </cfRule>
  </conditionalFormatting>
  <conditionalFormatting sqref="D18:D48">
    <cfRule type="cellIs" dxfId="20" priority="21" stopIfTrue="1" operator="equal">
      <formula>0</formula>
    </cfRule>
  </conditionalFormatting>
  <conditionalFormatting sqref="D49">
    <cfRule type="cellIs" dxfId="19" priority="20" stopIfTrue="1" operator="equal">
      <formula>0</formula>
    </cfRule>
  </conditionalFormatting>
  <conditionalFormatting sqref="E18:E48">
    <cfRule type="cellIs" dxfId="18" priority="19" stopIfTrue="1" operator="equal">
      <formula>0</formula>
    </cfRule>
  </conditionalFormatting>
  <conditionalFormatting sqref="E49">
    <cfRule type="cellIs" dxfId="17" priority="18" stopIfTrue="1" operator="equal">
      <formula>0</formula>
    </cfRule>
  </conditionalFormatting>
  <conditionalFormatting sqref="E97:E429">
    <cfRule type="cellIs" dxfId="16" priority="17" stopIfTrue="1" operator="equal">
      <formula>0</formula>
    </cfRule>
  </conditionalFormatting>
  <conditionalFormatting sqref="E430:E447">
    <cfRule type="cellIs" dxfId="15" priority="16" stopIfTrue="1" operator="equal">
      <formula>0</formula>
    </cfRule>
  </conditionalFormatting>
  <conditionalFormatting sqref="E448:E467">
    <cfRule type="cellIs" dxfId="14" priority="15" stopIfTrue="1" operator="equal">
      <formula>0</formula>
    </cfRule>
  </conditionalFormatting>
  <conditionalFormatting sqref="E470:E471">
    <cfRule type="cellIs" dxfId="13" priority="14" stopIfTrue="1" operator="equal">
      <formula>0</formula>
    </cfRule>
  </conditionalFormatting>
  <conditionalFormatting sqref="E472:E477">
    <cfRule type="cellIs" dxfId="12" priority="13" stopIfTrue="1" operator="equal">
      <formula>0</formula>
    </cfRule>
  </conditionalFormatting>
  <conditionalFormatting sqref="D70">
    <cfRule type="cellIs" dxfId="11" priority="12" stopIfTrue="1" operator="equal">
      <formula>0</formula>
    </cfRule>
  </conditionalFormatting>
  <conditionalFormatting sqref="C71">
    <cfRule type="cellIs" dxfId="10" priority="11" stopIfTrue="1" operator="equal">
      <formula>0</formula>
    </cfRule>
  </conditionalFormatting>
  <conditionalFormatting sqref="D71">
    <cfRule type="cellIs" dxfId="9" priority="10" stopIfTrue="1" operator="equal">
      <formula>0</formula>
    </cfRule>
  </conditionalFormatting>
  <conditionalFormatting sqref="E74:E80">
    <cfRule type="cellIs" dxfId="8" priority="9" stopIfTrue="1" operator="equal">
      <formula>0</formula>
    </cfRule>
  </conditionalFormatting>
  <conditionalFormatting sqref="E81:E82">
    <cfRule type="cellIs" dxfId="7" priority="8" stopIfTrue="1" operator="equal">
      <formula>0</formula>
    </cfRule>
  </conditionalFormatting>
  <conditionalFormatting sqref="D81:D82">
    <cfRule type="cellIs" dxfId="6" priority="7" stopIfTrue="1" operator="equal">
      <formula>0</formula>
    </cfRule>
  </conditionalFormatting>
  <conditionalFormatting sqref="D66:D67">
    <cfRule type="cellIs" dxfId="5" priority="6" stopIfTrue="1" operator="equal">
      <formula>0</formula>
    </cfRule>
  </conditionalFormatting>
  <conditionalFormatting sqref="D50:D65">
    <cfRule type="cellIs" dxfId="4" priority="5" stopIfTrue="1" operator="equal">
      <formula>0</formula>
    </cfRule>
  </conditionalFormatting>
  <conditionalFormatting sqref="E50:E66">
    <cfRule type="cellIs" dxfId="3" priority="4" stopIfTrue="1" operator="equal">
      <formula>0</formula>
    </cfRule>
  </conditionalFormatting>
  <conditionalFormatting sqref="E70">
    <cfRule type="cellIs" dxfId="2" priority="3" stopIfTrue="1" operator="equal">
      <formula>0</formula>
    </cfRule>
  </conditionalFormatting>
  <conditionalFormatting sqref="E71">
    <cfRule type="cellIs" dxfId="1" priority="2" stopIfTrue="1" operator="equal">
      <formula>0</formula>
    </cfRule>
  </conditionalFormatting>
  <conditionalFormatting sqref="E89:E90">
    <cfRule type="cellIs" dxfId="0" priority="1" stopIfTrue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verticalDpi="180" r:id="rId1"/>
  <rowBreaks count="1" manualBreakCount="1">
    <brk id="478" max="27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білка</vt:lpstr>
      <vt:lpstr>білка!Область_печати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2024-08-26T08:21:20Z</dcterms:modified>
</cp:coreProperties>
</file>